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mpsonc27\Documents\CCS Files Backup 03-10-21\Documents\Documents (2)\Documents\Forms\Prof Leaves\2025\"/>
    </mc:Choice>
  </mc:AlternateContent>
  <xr:revisionPtr revIDLastSave="0" documentId="8_{710B08B1-D977-463D-A8A0-0073158E8C5A}" xr6:coauthVersionLast="47" xr6:coauthVersionMax="47" xr10:uidLastSave="{00000000-0000-0000-0000-000000000000}"/>
  <bookViews>
    <workbookView xWindow="4770" yWindow="345" windowWidth="20325" windowHeight="14805" xr2:uid="{00000000-000D-0000-FFFF-FFFF00000000}"/>
  </bookViews>
  <sheets>
    <sheet name="Federal Form-PRINT THIS" sheetId="1" r:id="rId1"/>
    <sheet name="Fill in This Sheet" sheetId="2" r:id="rId2"/>
    <sheet name="Validation" sheetId="3" state="hidden" r:id="rId3"/>
  </sheets>
  <definedNames>
    <definedName name="_xlnm._FilterDatabase" localSheetId="0" hidden="1">'Federal Form-PRINT THIS'!$O$45:$P$45</definedName>
    <definedName name="Choices">Validation!$F$9:$F$10</definedName>
    <definedName name="_xlnm.Print_Area" localSheetId="0">'Federal Form-PRINT THIS'!$A$1:$P$90</definedName>
    <definedName name="_xlnm.Print_Area" localSheetId="1">'Fill in This Sheet'!$A$1:$C$261</definedName>
    <definedName name="_xlnm.Print_Area" localSheetId="2">Validation!$A$1:$G$44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9" i="1" l="1"/>
  <c r="G2" i="3" l="1"/>
  <c r="F2" i="3" s="1"/>
  <c r="O36" i="1" l="1"/>
  <c r="F17" i="1"/>
  <c r="I69" i="1"/>
  <c r="E69" i="1"/>
  <c r="I55" i="1"/>
  <c r="F18" i="1" l="1"/>
  <c r="J24" i="1"/>
  <c r="O41" i="1"/>
  <c r="O39" i="1"/>
  <c r="O37" i="1"/>
  <c r="P58" i="1"/>
  <c r="P56" i="1"/>
  <c r="P55" i="1"/>
  <c r="P54" i="1"/>
  <c r="P3" i="1" l="1"/>
  <c r="M61" i="1"/>
  <c r="F26" i="1" l="1"/>
  <c r="F24" i="1"/>
  <c r="F30" i="1" l="1"/>
  <c r="C83" i="1"/>
  <c r="K39" i="3"/>
  <c r="K38" i="3"/>
  <c r="J41" i="3" s="1"/>
  <c r="K37" i="3"/>
  <c r="K36" i="3"/>
  <c r="P47" i="1"/>
  <c r="P45" i="1"/>
  <c r="P43" i="1"/>
  <c r="M41" i="3" l="1"/>
  <c r="N41" i="3"/>
  <c r="O41" i="3"/>
  <c r="M36" i="3"/>
  <c r="J44" i="3" s="1"/>
  <c r="M44" i="3" s="1"/>
  <c r="J42" i="3" l="1"/>
  <c r="O42" i="3" s="1"/>
  <c r="J50" i="3"/>
  <c r="J49" i="3"/>
  <c r="J48" i="3"/>
  <c r="M48" i="3" s="1"/>
  <c r="J47" i="3"/>
  <c r="M47" i="3" s="1"/>
  <c r="J46" i="3"/>
  <c r="J45" i="3"/>
  <c r="M45" i="3" s="1"/>
  <c r="O44" i="3"/>
  <c r="J43" i="3"/>
  <c r="M43" i="3" s="1"/>
  <c r="E61" i="1"/>
  <c r="N46" i="3" l="1"/>
  <c r="M46" i="3"/>
  <c r="N49" i="3"/>
  <c r="M49" i="3"/>
  <c r="K50" i="3"/>
  <c r="M50" i="3"/>
  <c r="O47" i="3"/>
  <c r="N47" i="3"/>
  <c r="K49" i="3"/>
  <c r="K47" i="3"/>
  <c r="O49" i="3"/>
  <c r="N43" i="3"/>
  <c r="O45" i="3"/>
  <c r="N45" i="3"/>
  <c r="N50" i="3"/>
  <c r="O48" i="3"/>
  <c r="K48" i="3"/>
  <c r="N48" i="3"/>
  <c r="O50" i="3"/>
  <c r="N44" i="3"/>
  <c r="M42" i="3"/>
  <c r="O46" i="3"/>
  <c r="O43" i="3"/>
  <c r="N42" i="3"/>
  <c r="P38" i="3"/>
  <c r="P36" i="3" l="1"/>
  <c r="E64" i="1"/>
  <c r="I58" i="1"/>
  <c r="E55" i="1"/>
  <c r="E58" i="1" s="1"/>
  <c r="P30" i="1"/>
  <c r="P28" i="1"/>
  <c r="P26" i="1"/>
  <c r="F19" i="1"/>
  <c r="J19" i="1" s="1"/>
  <c r="D19" i="1"/>
  <c r="N15" i="1"/>
  <c r="I15" i="1"/>
  <c r="E15" i="1"/>
  <c r="C15" i="1"/>
  <c r="D12" i="1"/>
  <c r="J8" i="1"/>
  <c r="B8" i="1"/>
  <c r="H6" i="1"/>
  <c r="B6" i="1"/>
  <c r="B3" i="1"/>
  <c r="F8" i="1"/>
  <c r="F28" i="1" l="1"/>
  <c r="J28" i="1" s="1"/>
  <c r="J30" i="1" s="1"/>
  <c r="E33" i="1" s="1"/>
  <c r="I33" i="1" s="1"/>
  <c r="P37" i="3"/>
  <c r="K41" i="3" s="1"/>
  <c r="K52" i="3"/>
  <c r="F45" i="1"/>
  <c r="F46" i="1" s="1"/>
  <c r="K45" i="3" l="1"/>
  <c r="K44" i="3"/>
  <c r="K42" i="3"/>
  <c r="N51" i="3"/>
  <c r="N39" i="1" s="1"/>
  <c r="F39" i="1" s="1"/>
  <c r="M51" i="3"/>
  <c r="N37" i="1" s="1"/>
  <c r="F37" i="1" s="1"/>
  <c r="K46" i="3"/>
  <c r="O51" i="3"/>
  <c r="N41" i="1" s="1"/>
  <c r="F41" i="1" s="1"/>
  <c r="K43" i="3"/>
  <c r="P39" i="3"/>
  <c r="K51" i="3" l="1"/>
  <c r="K53" i="3" s="1"/>
  <c r="J37" i="1"/>
  <c r="J41" i="1"/>
  <c r="F43" i="1"/>
  <c r="F47" i="1" s="1"/>
  <c r="J39" i="1"/>
  <c r="J43" i="1" l="1"/>
  <c r="E49" i="1" s="1"/>
  <c r="E67" i="1" s="1"/>
  <c r="M24" i="1"/>
  <c r="I49" i="1" l="1"/>
  <c r="I67" i="1" s="1"/>
  <c r="E6" i="1"/>
  <c r="P6" i="1" l="1"/>
</calcChain>
</file>

<file path=xl/sharedStrings.xml><?xml version="1.0" encoding="utf-8"?>
<sst xmlns="http://schemas.openxmlformats.org/spreadsheetml/2006/main" count="322" uniqueCount="310">
  <si>
    <t>(A)</t>
  </si>
  <si>
    <t>(B)</t>
  </si>
  <si>
    <t>Federal Budget Code</t>
  </si>
  <si>
    <t>Amount</t>
  </si>
  <si>
    <t>Local Budget Code</t>
  </si>
  <si>
    <t>Date</t>
  </si>
  <si>
    <t>Campus/Department</t>
  </si>
  <si>
    <t xml:space="preserve">Title of Workshop/Conference </t>
  </si>
  <si>
    <t xml:space="preserve">                Will you be the driver of a vehicle?                  Yes</t>
  </si>
  <si>
    <t>No</t>
  </si>
  <si>
    <t>If No, with whom will you ride?</t>
  </si>
  <si>
    <t>EXPENSES REQUESTED</t>
  </si>
  <si>
    <t>FEDERAL</t>
  </si>
  <si>
    <t>LOCAL</t>
  </si>
  <si>
    <t>I.   LODGING</t>
  </si>
  <si>
    <t>A.</t>
  </si>
  <si>
    <t>List of persons sharing hotel room</t>
  </si>
  <si>
    <t>B.</t>
  </si>
  <si>
    <t>PO # if Pre-Paid</t>
  </si>
  <si>
    <t>C.</t>
  </si>
  <si>
    <t>D.</t>
  </si>
  <si>
    <t>Number of Nights</t>
  </si>
  <si>
    <t>F.</t>
  </si>
  <si>
    <t>Lodging Expense Broken Out</t>
  </si>
  <si>
    <t>G.</t>
  </si>
  <si>
    <t>H.</t>
  </si>
  <si>
    <t>I.</t>
  </si>
  <si>
    <t>J.</t>
  </si>
  <si>
    <t>III.  TRANSPORTATION</t>
  </si>
  <si>
    <t>Transportation Amount</t>
  </si>
  <si>
    <t>List of Other Passenger(s)</t>
  </si>
  <si>
    <t>N.</t>
  </si>
  <si>
    <t>O.</t>
  </si>
  <si>
    <t>Total Transportation Expense (M times N)</t>
  </si>
  <si>
    <t>P.</t>
  </si>
  <si>
    <t>Registration Fees</t>
  </si>
  <si>
    <t xml:space="preserve">Proof of payment required if not prepaid.  </t>
  </si>
  <si>
    <t>Q.</t>
  </si>
  <si>
    <t>Misc. Expenses</t>
  </si>
  <si>
    <t>**</t>
  </si>
  <si>
    <t xml:space="preserve">Refer to chart of per diem rates for meal and mileage reimbursement. </t>
  </si>
  <si>
    <t>***</t>
  </si>
  <si>
    <t>If using a district vehicle, a "Request for Student Field Trip/Staff Transportation" form must be sutmitted.  If vehicle not available, request a mileage reimbursement on this form and the reimbursement form.</t>
  </si>
  <si>
    <t>Comments:</t>
  </si>
  <si>
    <t>Form 285-200</t>
  </si>
  <si>
    <t># of Breakfasts</t>
  </si>
  <si>
    <t># of Lunches</t>
  </si>
  <si>
    <t># of Dinners</t>
  </si>
  <si>
    <t>Amount each Lunch</t>
  </si>
  <si>
    <t>Amount each Dinner</t>
  </si>
  <si>
    <t>Total Daily Rate</t>
  </si>
  <si>
    <r>
      <t xml:space="preserve">Total-Breakfasts </t>
    </r>
    <r>
      <rPr>
        <sz val="9"/>
        <color indexed="14"/>
        <rFont val="Arial Narrow"/>
        <family val="2"/>
      </rPr>
      <t>(Leave BEFORE 6 am to get breakfast)</t>
    </r>
  </si>
  <si>
    <r>
      <t xml:space="preserve">Total-Lunches </t>
    </r>
    <r>
      <rPr>
        <sz val="9"/>
        <color indexed="14"/>
        <rFont val="Arial Narrow"/>
        <family val="2"/>
      </rPr>
      <t>(Leave BEFORE noon to get lunch)</t>
    </r>
  </si>
  <si>
    <r>
      <t xml:space="preserve">Total-Dinner </t>
    </r>
    <r>
      <rPr>
        <sz val="9"/>
        <color indexed="14"/>
        <rFont val="Arial Narrow"/>
        <family val="2"/>
      </rPr>
      <t>(Return AFTER 6 pm to get dinner)</t>
    </r>
  </si>
  <si>
    <t xml:space="preserve">PO # if Prepaid </t>
  </si>
  <si>
    <t>http://maps.google.com/</t>
  </si>
  <si>
    <r>
      <t>Number of Miles -</t>
    </r>
    <r>
      <rPr>
        <sz val="11"/>
        <rFont val="Arial Narrow"/>
        <family val="2"/>
      </rPr>
      <t xml:space="preserve"> </t>
    </r>
    <r>
      <rPr>
        <sz val="11"/>
        <color indexed="12"/>
        <rFont val="Arial Narrow"/>
        <family val="2"/>
      </rPr>
      <t>Must use Google Maps and attach results to Professional Leave form in order to be reimbursed for mileage.</t>
    </r>
  </si>
  <si>
    <t>NO EMPLOYEE PRE-PAY ALLOWED WITH FEDERAL FUNDS</t>
  </si>
  <si>
    <t>Request ID#</t>
  </si>
  <si>
    <t>Name &amp; Position (i.e., Teacher, Principal, Librarian, etc)</t>
  </si>
  <si>
    <t>Requisitioner Number (Number found after name in TEAMS)</t>
  </si>
  <si>
    <t>Federal Budget Code to Use</t>
  </si>
  <si>
    <t>Local Budget Code to Use</t>
  </si>
  <si>
    <t>Last Name</t>
  </si>
  <si>
    <t>First Name</t>
  </si>
  <si>
    <t>Position</t>
  </si>
  <si>
    <t>Org Code</t>
  </si>
  <si>
    <t>Campus/Department Name</t>
  </si>
  <si>
    <t>Employee ID/Requisitioner Number</t>
  </si>
  <si>
    <t>Title of Workshop/Conference</t>
  </si>
  <si>
    <t>Arlington</t>
  </si>
  <si>
    <t>Fort Worth</t>
  </si>
  <si>
    <t>Grapevine</t>
  </si>
  <si>
    <t>Plano</t>
  </si>
  <si>
    <t>City/County</t>
  </si>
  <si>
    <t>Lodging</t>
  </si>
  <si>
    <t>Meals</t>
  </si>
  <si>
    <t xml:space="preserve">Choose the city.  If city not listed, choose the county. </t>
  </si>
  <si>
    <t>City Results</t>
  </si>
  <si>
    <t>If neither the city nor the county are listed, then choose None of the Above</t>
  </si>
  <si>
    <t>N</t>
  </si>
  <si>
    <t>Y</t>
  </si>
  <si>
    <t>Total registration fees to be reimbursed to employee</t>
  </si>
  <si>
    <t>Parking to be reimbursed to employee</t>
  </si>
  <si>
    <t>Taxi to be reimbursed to employee</t>
  </si>
  <si>
    <t>Rental car to be reimbursed to employee</t>
  </si>
  <si>
    <t>Internet to be reimbursed to employee</t>
  </si>
  <si>
    <t>Other travel (not books, supplies or membership fees) to be reimbursed to employee</t>
  </si>
  <si>
    <t>Was employee's registration pre-paid by the school district? (Y/N)</t>
  </si>
  <si>
    <t>If yes, what was the check request number, PO number, or was the credit card used?</t>
  </si>
  <si>
    <t>Was employee's hotel pre-paid by the school district?  (Y/N)</t>
  </si>
  <si>
    <t>If yes, list the name(s).  One name per line.</t>
  </si>
  <si>
    <t>BUDGET CODE INFORMATION</t>
  </si>
  <si>
    <t>INFORMATION ON EMPLOYEE TO BE REIMBURSED</t>
  </si>
  <si>
    <t>YOU ENTER INFORMATION IN THIS COLUMN ONLY</t>
  </si>
  <si>
    <t>WORKSHOP/CONFERENCE/EVENT GENERAL INFORMATION</t>
  </si>
  <si>
    <t>COMMENTS</t>
  </si>
  <si>
    <t>List any comments in the space at the right</t>
  </si>
  <si>
    <t>State</t>
  </si>
  <si>
    <t>City</t>
  </si>
  <si>
    <t>Departure Information:</t>
  </si>
  <si>
    <t>Time</t>
  </si>
  <si>
    <t>Date:</t>
  </si>
  <si>
    <t>Return Information</t>
  </si>
  <si>
    <t>Time:</t>
  </si>
  <si>
    <t>Choices</t>
  </si>
  <si>
    <t>RECEIPTS MUST BE PRESENTED TO BE REIMBURSED</t>
  </si>
  <si>
    <t>B</t>
  </si>
  <si>
    <t>L</t>
  </si>
  <si>
    <t>D</t>
  </si>
  <si>
    <t>MEALS</t>
  </si>
  <si>
    <t>Subtotal Meals</t>
  </si>
  <si>
    <t>Max Federal</t>
  </si>
  <si>
    <t>noon</t>
  </si>
  <si>
    <t>If you leave before 0.25, then b, l, d reimb</t>
  </si>
  <si>
    <t>If you leave before 0.5 then l, d reimb</t>
  </si>
  <si>
    <t>If you leave before 0.75 then d reimb</t>
  </si>
  <si>
    <t>If you return after 0.25, then breakfast reimb</t>
  </si>
  <si>
    <t>If you return after 0.5, then b &amp; l reimb</t>
  </si>
  <si>
    <t>If you return after 0.75m then b, l d reimb</t>
  </si>
  <si>
    <t>Day leave for trip</t>
  </si>
  <si>
    <t>Day return from trip</t>
  </si>
  <si>
    <t>Time leave for trip</t>
  </si>
  <si>
    <t>Time return from trip</t>
  </si>
  <si>
    <t>Breakfast</t>
  </si>
  <si>
    <t>Lunch</t>
  </si>
  <si>
    <t>Dinner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</si>
  <si>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</si>
  <si>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</si>
  <si>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</si>
  <si>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</si>
  <si>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</si>
  <si>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</si>
  <si>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</si>
  <si>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</si>
  <si>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</si>
  <si>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</si>
  <si>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Total</t>
  </si>
  <si>
    <t>Meals Included</t>
  </si>
  <si>
    <t>Did Employee spend the night (Y or N)?</t>
  </si>
  <si>
    <t>ESTIMATED Expenses.  Do NOT Include Lodging Expenses Pre-Paid by School District</t>
  </si>
  <si>
    <t>MILEAGE, REGISTRATION, MISC.</t>
  </si>
  <si>
    <t>LODGING/MEALS</t>
  </si>
  <si>
    <t>DAY 1</t>
  </si>
  <si>
    <t>TX</t>
  </si>
  <si>
    <t>Employee's Portion Lodging Charge (Total)</t>
  </si>
  <si>
    <t>Employee's Portion Tax (Total)</t>
  </si>
  <si>
    <t>Total Lodging Expense  for Employee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</si>
  <si>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</si>
  <si>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</si>
  <si>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</si>
  <si>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</si>
  <si>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</si>
  <si>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</si>
  <si>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</si>
  <si>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</si>
  <si>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</si>
  <si>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EAR Number (if known)</t>
  </si>
  <si>
    <t>If "None of the Above" selected, list name of City where event was held.</t>
  </si>
  <si>
    <t>If "None of the Above" listed in City Above, Name of City</t>
  </si>
  <si>
    <t>MAXIMUM TO BE REIMBURSED</t>
  </si>
  <si>
    <t>What is the maximum amount to be reimbursed with Federal Budget Code 1</t>
  </si>
  <si>
    <t>What is the maximum amount to be reimbursed with Local Budget Code 2</t>
  </si>
  <si>
    <t>Big Spring</t>
  </si>
  <si>
    <t>Collin County</t>
  </si>
  <si>
    <t>Howard County</t>
  </si>
  <si>
    <t>Pecos</t>
  </si>
  <si>
    <t>Reeves County</t>
  </si>
  <si>
    <t>Tarrant County</t>
  </si>
  <si>
    <t>Did Employee drive District-Owned Vehicle (Y or N)</t>
  </si>
  <si>
    <t>Did Employee Drive Personal Vehicle (Y or N)</t>
  </si>
  <si>
    <t>If NO to both of above, with whom did employee ride?</t>
  </si>
  <si>
    <t>If Employee drove, list the any other passenger(s)</t>
  </si>
  <si>
    <t>Did the employee share lodging with someone else? (Y/N)</t>
  </si>
  <si>
    <t>Number of round-trip miles driven using code 1</t>
  </si>
  <si>
    <t>Number of round-trip miles driven using code 2</t>
  </si>
  <si>
    <t>Employee's ACTUAL Hotel Room Tax Charge for DAY 1</t>
  </si>
  <si>
    <t>Employee's ACTUAL Hotel Room Charge (No tax) for DAY 2</t>
  </si>
  <si>
    <t>Employee's ACTUAL Hotel Room Tax Charge for DAY 2</t>
  </si>
  <si>
    <t>Employee's ACTUAL Hotel Room Charge (No tax) for DAY 3</t>
  </si>
  <si>
    <t>Employee's ACTUAL Hotel Room Tax Charge for DAY 3</t>
  </si>
  <si>
    <t>Employee's ACTUAL Hotel Room Charge (No tax) for DAY 4</t>
  </si>
  <si>
    <t>Employee's ACTUAL Hotel Room Tax Charge for DAY 4</t>
  </si>
  <si>
    <t>Employee's ACTUAL Hotel Room Charge (No tax) for DAY 5</t>
  </si>
  <si>
    <t>Employee's ACTUAL Hotel Room Tax Charge for DAY 5</t>
  </si>
  <si>
    <t>Employee's ACTUAL Hotel Room Charge (No tax) for DAY 6</t>
  </si>
  <si>
    <t>Employee's ACTUAL Hotel Room Tax Charge for DAY 6</t>
  </si>
  <si>
    <t>Employee's ACTUAL Hotel Room Charge (No tax) for DAY 7</t>
  </si>
  <si>
    <t>Employee's ACTUAL Hotel Room Tax Charge for DAY 7</t>
  </si>
  <si>
    <t>Employee's ACTUAL Hotel Room Charge (No tax) for DAY 8</t>
  </si>
  <si>
    <t>Employee's ACTUAL Hotel Room Tax Charge for DAY 8</t>
  </si>
  <si>
    <t>Employee's ACTUAL Hotel Room Charge (No tax) for DAY 9</t>
  </si>
  <si>
    <t>Employee's ACTUAL Hotel Room Tax Charge for DAY 9</t>
  </si>
  <si>
    <t>Employee's ACTUAL Hotel Room Charge (No tax) for DAY 10</t>
  </si>
  <si>
    <t>Employee's ACTUAL Hotel Room Tax Charge for DAY 10</t>
  </si>
  <si>
    <t>Employee's ACTUAL Hotel Room Charge (No tax)  for DAY 1</t>
  </si>
  <si>
    <t>Meals Included in Registration/Lodging</t>
  </si>
  <si>
    <t>Amt each Breakfast</t>
  </si>
  <si>
    <r>
      <rPr>
        <b/>
        <u/>
        <sz val="10"/>
        <rFont val="Arial"/>
        <family val="2"/>
      </rPr>
      <t>ACTUAL</t>
    </r>
    <r>
      <rPr>
        <sz val="10"/>
        <rFont val="Arial"/>
        <family val="2"/>
      </rPr>
      <t xml:space="preserve"> Date Employee Left for Event</t>
    </r>
    <r>
      <rPr>
        <sz val="10"/>
        <color rgb="FF00B050"/>
        <rFont val="Arial"/>
        <family val="2"/>
      </rPr>
      <t xml:space="preserve"> ( MM-DD-YYYY  {enter dashes as well})</t>
    </r>
  </si>
  <si>
    <r>
      <rPr>
        <b/>
        <u/>
        <sz val="10"/>
        <rFont val="Arial"/>
        <family val="2"/>
      </rPr>
      <t>ACTUAL</t>
    </r>
    <r>
      <rPr>
        <sz val="10"/>
        <rFont val="Arial"/>
        <family val="2"/>
      </rPr>
      <t xml:space="preserve"> Date Employee Returned FROM Event </t>
    </r>
    <r>
      <rPr>
        <sz val="10"/>
        <color rgb="FF00B050"/>
        <rFont val="Arial"/>
        <family val="2"/>
      </rPr>
      <t>( MM-DD-YYYY  {enter dashes as well})</t>
    </r>
  </si>
  <si>
    <r>
      <rPr>
        <b/>
        <u/>
        <sz val="10"/>
        <rFont val="Arial"/>
        <family val="2"/>
      </rPr>
      <t>ACTUAL</t>
    </r>
    <r>
      <rPr>
        <sz val="10"/>
        <rFont val="Arial"/>
        <family val="2"/>
      </rPr>
      <t xml:space="preserve"> Time Employee Left  FOR Event</t>
    </r>
    <r>
      <rPr>
        <sz val="10"/>
        <color rgb="FF00B050"/>
        <rFont val="Arial"/>
        <family val="2"/>
      </rPr>
      <t xml:space="preserve"> (HH:MM AM or PM {enter colon and AM or PM})</t>
    </r>
  </si>
  <si>
    <r>
      <rPr>
        <b/>
        <u/>
        <sz val="10"/>
        <rFont val="Arial"/>
        <family val="2"/>
      </rPr>
      <t>ACTUAL</t>
    </r>
    <r>
      <rPr>
        <sz val="10"/>
        <rFont val="Arial"/>
        <family val="2"/>
      </rPr>
      <t xml:space="preserve"> Time Employee Returned FROM Event </t>
    </r>
    <r>
      <rPr>
        <sz val="10"/>
        <color rgb="FF00B050"/>
        <rFont val="Arial"/>
        <family val="2"/>
      </rPr>
      <t>(HH:MM AM or PM {enter colon and AM or PM})</t>
    </r>
  </si>
  <si>
    <t>Number of Breakfasts Included in Registration/Lodging for DAY 1</t>
  </si>
  <si>
    <t>Number Lunches Included in Registration/Lodging for DAY 1</t>
  </si>
  <si>
    <t>Number of Dinners Included in Registration/Lodging for DAY 1</t>
  </si>
  <si>
    <t>Number of Breakfasts Included in Registration/Lodging for DAY 2</t>
  </si>
  <si>
    <t>Number Lunches Included in Registration/Lodging for DAY 2</t>
  </si>
  <si>
    <t>Number of Dinners Included in Registration/Lodging for DAY 2</t>
  </si>
  <si>
    <t>Number of Breakfasts Included in Registration/Lodging for DAY 3</t>
  </si>
  <si>
    <t>Number Lunches Included in Registration/Lodging for DAY 3</t>
  </si>
  <si>
    <t>Number of Dinners Included in Registration/Lodging for DAY 3</t>
  </si>
  <si>
    <t>Number of Breakfasts Included in Registration/Lodging for DAY 4</t>
  </si>
  <si>
    <t>Number Lunches Included in Registration/Lodging for DAY 4</t>
  </si>
  <si>
    <t>Number of Dinners Included in Registration/Lodging for DAY 4</t>
  </si>
  <si>
    <t>Number of Breakfasts Included in Registration/Lodging for DAY 5</t>
  </si>
  <si>
    <t>Number Lunches Included in Registration/Lodging for DAY 5</t>
  </si>
  <si>
    <t>Number of Dinners Included in Registration/Lodging for DAY 5</t>
  </si>
  <si>
    <t>Number of Breakfasts Included in Registration/Lodging for DAY 6</t>
  </si>
  <si>
    <t>Number Lunches Included in Registration/Lodging for DAY 6</t>
  </si>
  <si>
    <t>Number of Dinners Included in Registration/Lodging for DAY 6</t>
  </si>
  <si>
    <t>Number of Breakfasts Included in Registration/Lodging for DAY 7</t>
  </si>
  <si>
    <t>Number Lunches Included in Registration/Lodging for DAY 7</t>
  </si>
  <si>
    <t>Number of Dinners Included in Registration/Lodging for DAY 7</t>
  </si>
  <si>
    <t>Number of Breakfasts Included in Registration/Lodging for DAY 8</t>
  </si>
  <si>
    <t>Number Lunches Included in Registration/Lodging for DAY 8</t>
  </si>
  <si>
    <t>Number of Dinners Included in Registration/Lodging for DAY 8</t>
  </si>
  <si>
    <t>Number of Breakfasts Included in Registration/Lodging for DAY 9</t>
  </si>
  <si>
    <t>Number Lunches Included in Registration/Lodging for DAY 9</t>
  </si>
  <si>
    <t>Number of Dinners Included in Registration/Lodging for DAY 9</t>
  </si>
  <si>
    <t>Number of Breakfasts Included in Registration/Lodging for DAY 10</t>
  </si>
  <si>
    <t>Number Lunches Included in Registration/Lodging for DAY 10</t>
  </si>
  <si>
    <t>Number of Dinners Included in Registration/Lodging for DAY 10</t>
  </si>
  <si>
    <r>
      <t xml:space="preserve">II.  FOOD - ACTUAL - </t>
    </r>
    <r>
      <rPr>
        <b/>
        <u/>
        <sz val="11"/>
        <color indexed="12"/>
        <rFont val="Arial Narrow"/>
        <family val="2"/>
      </rPr>
      <t>RECEIPTS NEEDED FOR REIMBURSEMENT</t>
    </r>
  </si>
  <si>
    <r>
      <t xml:space="preserve">FEDERAL/STATE GRANTS (Funds 200-499 EXCEPT 240 &amp; 242)
Professional Leave Travel </t>
    </r>
    <r>
      <rPr>
        <u/>
        <sz val="14"/>
        <rFont val="Eras Bold ITC"/>
        <family val="2"/>
      </rPr>
      <t>Reimbursement Form</t>
    </r>
    <r>
      <rPr>
        <sz val="14"/>
        <rFont val="Eras Bold ITC"/>
        <family val="2"/>
      </rPr>
      <t xml:space="preserve"> (ACTUAL) Expenses</t>
    </r>
  </si>
  <si>
    <t>E.</t>
  </si>
  <si>
    <t>Breakfasts in Registration/Lodging</t>
  </si>
  <si>
    <t>Lunch in Registration/Lodging</t>
  </si>
  <si>
    <t>Dinners in Registration/Lodging</t>
  </si>
  <si>
    <t>PRINTED Name of Employee</t>
  </si>
  <si>
    <t>School/Dept</t>
  </si>
  <si>
    <t>Signature of Employee</t>
  </si>
  <si>
    <t>By signing this document, you are authorizing the payment of expenses as they are listed</t>
  </si>
  <si>
    <t>above although there may be a difference from the original Professional Leave Form submitted.</t>
  </si>
  <si>
    <t>Signature of Principal/Director</t>
  </si>
  <si>
    <t>Subtotal for Meals  (I - J)</t>
  </si>
  <si>
    <t>Fort Bend County</t>
  </si>
  <si>
    <t>Harris County</t>
  </si>
  <si>
    <t>Houston</t>
  </si>
  <si>
    <t>Montgomery County</t>
  </si>
  <si>
    <t>City Not Listed</t>
  </si>
  <si>
    <t>County Not Listed</t>
  </si>
  <si>
    <t>Andrews (Oct. 1 2024 to Oct 31, 2024)</t>
  </si>
  <si>
    <t>Andrews (Nov. 1 2024 to Jan 31. 2025)</t>
  </si>
  <si>
    <t>Andrews (Feb 1. 2025 to Sep 30 2025)</t>
  </si>
  <si>
    <t>Austin (Oct 1, 2024 to Dec 31 2024)</t>
  </si>
  <si>
    <t>Austin (Jan 1 , 2025 to Mar 31 2025)</t>
  </si>
  <si>
    <t>Austin (Apr 1 2025 to Sep 30, 2025)</t>
  </si>
  <si>
    <t>Bexar (Oct 1, 2024 to Jan 31, 2025)</t>
  </si>
  <si>
    <t>Bexar (Feb 1, 2025 to Mar 31. 2025)</t>
  </si>
  <si>
    <t>Bexar (Apr 1. 2025 to Sep 30. 2025)</t>
  </si>
  <si>
    <t>Cameron (Oct 1, 2024 to Feb 28, 2025)</t>
  </si>
  <si>
    <t>Cameron (Mar 1, 2025 to Jul 31, 2025)</t>
  </si>
  <si>
    <t>Cameron (Aug 1, 2025 to Sep 30, 2025)</t>
  </si>
  <si>
    <t>Dallas (Oct 1, 2024 to Dec 31, 2024)</t>
  </si>
  <si>
    <t>Dallas (Jan 1, 2025 to Mar 31, 2025)</t>
  </si>
  <si>
    <t>Dallas (Apr 1, 2025 to Sep 30, 2025)</t>
  </si>
  <si>
    <t>Dallas County (Oct 1, 2024 to Dec 31, 2024)</t>
  </si>
  <si>
    <t>Dallas County (Jan 1, 2025 to Mar 31, 2025)</t>
  </si>
  <si>
    <t>Dallas County (Apr 1, 2025 to Sep 30, 2025)</t>
  </si>
  <si>
    <t>Ector (Oct. 1 2024 to Oct 31, 2024)</t>
  </si>
  <si>
    <t>Ector (Nov. 1 2024 to Jan 31. 2025)</t>
  </si>
  <si>
    <t>Ector (Feb 1. 2025 to Sep 30 2025)</t>
  </si>
  <si>
    <t>Galveston (Oct 1, 2024 to May 31, 2025)</t>
  </si>
  <si>
    <t>Galveston (Jun 1, 2025 to Jul 31, 2025)</t>
  </si>
  <si>
    <t>Galveston (Aug 1, 2025 to Sep 30, 2025)</t>
  </si>
  <si>
    <t>Galveston County (Oct 1, 2024 to May 31, 2025)</t>
  </si>
  <si>
    <t>Galveston County (Jun 1, 2025 to Jul 31, 2025)</t>
  </si>
  <si>
    <t>Galveston County (Aug 1, 2025 to Sep 30, 2025)</t>
  </si>
  <si>
    <t>Martin County (Oct. 1 2024 to Oct 31, 2024)</t>
  </si>
  <si>
    <t>Martin County (Nov. 1 2024 to Jan 31. 2025)</t>
  </si>
  <si>
    <t>Martin County (Feb 1. 2025 to Sep 30 2025)</t>
  </si>
  <si>
    <t>McLennan County</t>
  </si>
  <si>
    <t>Midland/Odessa (Oct. 1 2024 to Oct 31, 2024)</t>
  </si>
  <si>
    <t>Midland/Odessa (Nov. 1 2024 to Jan 31. 2025)</t>
  </si>
  <si>
    <t>Midland/Odessa (Feb 1. 2025 to Sep 30 2025)</t>
  </si>
  <si>
    <t>San Antonio (Oct 1, 2024 to Jan 31, 2025)</t>
  </si>
  <si>
    <t>San Antonio (Feb 1, 2025 to Mar 31. 2025)</t>
  </si>
  <si>
    <t>San Antonio (Apr 1. 2025 to Sep 30. 2025)</t>
  </si>
  <si>
    <t>South Padre Island (Oct 1, 2024 to Feb 28, 2025)</t>
  </si>
  <si>
    <t>South Padre Island (Mar 1, 2025 to Jul 31, 2025)</t>
  </si>
  <si>
    <t>South Padre Island (Aug 1, 2025 to Sep 30, 2025)</t>
  </si>
  <si>
    <t>Travis County (Oct 1, 2024 to Dec, 31, 2024)</t>
  </si>
  <si>
    <t>Travis County (Jan 1, 2025 to Mar 31, 2025)</t>
  </si>
  <si>
    <t>Travis County (April 1 2025 to Sep 30, 2025)</t>
  </si>
  <si>
    <t>Waco</t>
  </si>
  <si>
    <t>Meals to be Reimbursed</t>
  </si>
  <si>
    <t>Meals, including continental breakfast covered inregistration/lodging costs are not reimbursed.</t>
  </si>
  <si>
    <r>
      <t xml:space="preserve">IV.  REGISTRATION FEES </t>
    </r>
    <r>
      <rPr>
        <b/>
        <u/>
        <sz val="9"/>
        <rFont val="Arial Narrow"/>
        <family val="2"/>
      </rPr>
      <t>PAID BY EMPLOYEE</t>
    </r>
  </si>
  <si>
    <r>
      <t xml:space="preserve">V.  MISCELLANEOUS EXPENSES </t>
    </r>
    <r>
      <rPr>
        <b/>
        <u/>
        <sz val="9"/>
        <rFont val="Arial Narrow"/>
        <family val="2"/>
      </rPr>
      <t>PAID BY EMPLOYEE</t>
    </r>
  </si>
  <si>
    <r>
      <t xml:space="preserve">Travel Reimbursement  form must be submitted </t>
    </r>
    <r>
      <rPr>
        <u/>
        <sz val="9"/>
        <color indexed="10"/>
        <rFont val="Arial Narrow"/>
        <family val="2"/>
      </rPr>
      <t>WITHIN 10 BUSINESS DAYS of the LAST day of the trip</t>
    </r>
    <r>
      <rPr>
        <sz val="9"/>
        <rFont val="Arial Narrow"/>
        <family val="2"/>
      </rPr>
      <t xml:space="preserve">.  If Accounts Payable is not notified by the </t>
    </r>
    <r>
      <rPr>
        <u/>
        <sz val="9"/>
        <color indexed="10"/>
        <rFont val="Arial Narrow"/>
        <family val="2"/>
      </rPr>
      <t>25th business day of extenuating circumstances, the
Professional Leave will be CANCELED</t>
    </r>
    <r>
      <rPr>
        <sz val="9"/>
        <rFont val="Arial Narrow"/>
        <family val="2"/>
      </rPr>
      <t xml:space="preserve"> and all documentation will need to be resubmitted BEFORE payment is made.  YOU WILL NOT BE PAID WITHOUT A REIMBURSEMENT FORM!  </t>
    </r>
  </si>
  <si>
    <t xml:space="preserve">I certify that the travel listed/activity supported was made in connection with official Killeen Independent School District </t>
  </si>
  <si>
    <t>business and the amounts claimed are correct, true, and unpaid.</t>
  </si>
  <si>
    <r>
      <t xml:space="preserve">*  If hotel and/or registration are prepaid, do not include dollar amounts--only enter the PO number.  </t>
    </r>
    <r>
      <rPr>
        <u/>
        <sz val="8"/>
        <color rgb="FFFF00FF"/>
        <rFont val="Arial Narrow"/>
        <family val="2"/>
      </rPr>
      <t>THIS FORM IS ONLY FOR EXPENSES REIMBURSED DIRECTLY TO EMPLOYEE</t>
    </r>
    <r>
      <rPr>
        <sz val="8"/>
        <color rgb="FFFF00FF"/>
        <rFont val="Arial Narrow"/>
        <family val="2"/>
      </rPr>
      <t>.</t>
    </r>
  </si>
  <si>
    <t>M.</t>
  </si>
  <si>
    <t>K.</t>
  </si>
  <si>
    <t>GRAND TOTAL (E + K + O + P + Q)</t>
  </si>
  <si>
    <t>*When split funding with local funds, federal guidelines must still be followed**</t>
  </si>
  <si>
    <t>trips taken 01/01/2025 - 09/30/2025</t>
  </si>
  <si>
    <t>updated 2/20/2025</t>
  </si>
  <si>
    <t>UPDATED 2/20/2025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</si>
</sst>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[Red]\(&quot;$&quot;#,##0.000\)"/>
    <numFmt numFmtId="165" formatCode="&quot;$&quot;#,##0.000"/>
    <numFmt numFmtId="166" formatCode="&quot;$&quot;#,##0.00"/>
    <numFmt numFmtId="167" formatCode="00000"/>
    <numFmt numFmtId="168" formatCode="000\-00\-0000\-00\-000\-00\-000"/>
    <numFmt numFmtId="169" formatCode="_(&quot;$&quot;* #,##0_);_(&quot;$&quot;* \(#,##0\);_(&quot;$&quot;* &quot;-&quot;??_);_(@_)"/>
    <numFmt numFmtId="170" formatCode="[$-F400]h:mm:ss\ AM/PM"/>
    <numFmt numFmtId="171" formatCode="&quot;$&quot;\ #,##0"/>
  </numFmts>
  <fonts count="6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 Narrow"/>
      <family val="2"/>
    </font>
    <font>
      <sz val="10"/>
      <name val="Arial Narrow"/>
      <family val="2"/>
    </font>
    <font>
      <sz val="11"/>
      <name val="Times New Roman"/>
      <family val="1"/>
    </font>
    <font>
      <b/>
      <sz val="9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b/>
      <sz val="12"/>
      <name val="Times New Roman"/>
      <family val="1"/>
    </font>
    <font>
      <sz val="11"/>
      <name val="Arial Narrow"/>
      <family val="2"/>
    </font>
    <font>
      <sz val="11"/>
      <color indexed="22"/>
      <name val="Arial Narrow"/>
      <family val="2"/>
    </font>
    <font>
      <b/>
      <i/>
      <sz val="9"/>
      <name val="Arial Narrow"/>
      <family val="2"/>
    </font>
    <font>
      <sz val="9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u/>
      <sz val="9"/>
      <color indexed="10"/>
      <name val="Arial Narrow"/>
      <family val="2"/>
    </font>
    <font>
      <sz val="10"/>
      <color indexed="8"/>
      <name val="Arial Narrow"/>
      <family val="2"/>
    </font>
    <font>
      <b/>
      <sz val="9"/>
      <color indexed="10"/>
      <name val="Arial Narrow"/>
      <family val="2"/>
    </font>
    <font>
      <sz val="9"/>
      <color indexed="14"/>
      <name val="Arial Narrow"/>
      <family val="2"/>
    </font>
    <font>
      <sz val="10"/>
      <name val="Arial"/>
      <family val="2"/>
    </font>
    <font>
      <b/>
      <u/>
      <sz val="11"/>
      <color indexed="12"/>
      <name val="Arial Narrow"/>
      <family val="2"/>
    </font>
    <font>
      <sz val="11"/>
      <color indexed="12"/>
      <name val="Arial Narrow"/>
      <family val="2"/>
    </font>
    <font>
      <sz val="14"/>
      <name val="Arial"/>
      <family val="2"/>
    </font>
    <font>
      <b/>
      <sz val="11"/>
      <color theme="7" tint="-0.249977111117893"/>
      <name val="Arial Narrow"/>
      <family val="2"/>
    </font>
    <font>
      <sz val="11"/>
      <color rgb="FFFF0000"/>
      <name val="Rockwell Extra Bold"/>
      <family val="1"/>
    </font>
    <font>
      <sz val="14"/>
      <color rgb="FFFF0000"/>
      <name val="Eras Bold ITC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Arial Narrow"/>
      <family val="2"/>
    </font>
    <font>
      <sz val="14"/>
      <color rgb="FF000099"/>
      <name val="Times New Roman"/>
      <family val="1"/>
    </font>
    <font>
      <b/>
      <sz val="12"/>
      <color rgb="FF000099"/>
      <name val="Times New Roman"/>
      <family val="1"/>
    </font>
    <font>
      <sz val="12"/>
      <color rgb="FF000099"/>
      <name val="Times New Roman"/>
      <family val="1"/>
    </font>
    <font>
      <b/>
      <sz val="11"/>
      <color rgb="FF000099"/>
      <name val="Arial Narrow"/>
      <family val="2"/>
    </font>
    <font>
      <sz val="11"/>
      <color rgb="FF000099"/>
      <name val="Times New Roman"/>
      <family val="1"/>
    </font>
    <font>
      <sz val="11"/>
      <color rgb="FF000099"/>
      <name val="Arial Narrow"/>
      <family val="2"/>
    </font>
    <font>
      <sz val="10"/>
      <color rgb="FF000099"/>
      <name val="Arial Narrow"/>
      <family val="2"/>
    </font>
    <font>
      <sz val="9"/>
      <color rgb="FF000099"/>
      <name val="Arial Narrow"/>
      <family val="2"/>
    </font>
    <font>
      <u val="singleAccounting"/>
      <sz val="9"/>
      <name val="Arial Narrow"/>
      <family val="2"/>
    </font>
    <font>
      <sz val="10"/>
      <color rgb="FF00B050"/>
      <name val="Arial"/>
      <family val="2"/>
    </font>
    <font>
      <i/>
      <sz val="8"/>
      <color rgb="FFFF0000"/>
      <name val="Times New Roman"/>
      <family val="1"/>
    </font>
    <font>
      <sz val="11"/>
      <color rgb="FF0000FF"/>
      <name val="Arial Narrow"/>
      <family val="2"/>
    </font>
    <font>
      <sz val="9"/>
      <color rgb="FFFF0000"/>
      <name val="Arial Narrow"/>
      <family val="2"/>
    </font>
    <font>
      <sz val="9"/>
      <color rgb="FF00B050"/>
      <name val="Times New Roman"/>
      <family val="1"/>
    </font>
    <font>
      <b/>
      <sz val="11"/>
      <color rgb="FF0000FF"/>
      <name val="Arial Narrow"/>
      <family val="2"/>
    </font>
    <font>
      <b/>
      <sz val="10"/>
      <color indexed="72"/>
      <name val="Microsoft Sans Serif"/>
      <family val="2"/>
    </font>
    <font>
      <b/>
      <sz val="10"/>
      <color rgb="FFFF0000"/>
      <name val="Arial"/>
      <family val="2"/>
    </font>
    <font>
      <sz val="14"/>
      <name val="Eras Bold ITC"/>
      <family val="2"/>
    </font>
    <font>
      <u/>
      <sz val="14"/>
      <name val="Eras Bold ITC"/>
      <family val="2"/>
    </font>
    <font>
      <sz val="9"/>
      <color indexed="10"/>
      <name val="Arial Narrow"/>
      <family val="2"/>
    </font>
    <font>
      <sz val="10"/>
      <name val="Microsoft Sans Serif"/>
      <family val="2"/>
    </font>
    <font>
      <b/>
      <sz val="9"/>
      <color rgb="FF00B050"/>
      <name val="Arial"/>
      <family val="2"/>
    </font>
    <font>
      <b/>
      <u/>
      <sz val="9"/>
      <name val="Arial Narrow"/>
      <family val="2"/>
    </font>
    <font>
      <sz val="12"/>
      <color rgb="FFC00000"/>
      <name val="Aptos Black"/>
      <family val="2"/>
    </font>
    <font>
      <sz val="11"/>
      <color rgb="FFC00000"/>
      <name val="Aptos Black"/>
      <family val="2"/>
    </font>
    <font>
      <u/>
      <sz val="8"/>
      <color rgb="FFFF00FF"/>
      <name val="Arial Narrow"/>
      <family val="2"/>
    </font>
    <font>
      <sz val="8"/>
      <color rgb="FFFF00FF"/>
      <name val="Arial Narrow"/>
      <family val="2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rgb="FFFF0000"/>
      </left>
      <right/>
      <top style="thin">
        <color rgb="FFFF0000"/>
      </top>
      <bottom style="thick">
        <color rgb="FFFF0000"/>
      </bottom>
      <diagonal/>
    </border>
    <border>
      <left/>
      <right/>
      <top style="thin">
        <color rgb="FFFF0000"/>
      </top>
      <bottom style="thick">
        <color rgb="FFFF0000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 style="dashDotDot">
        <color auto="1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/>
      <top style="hair">
        <color indexed="64"/>
      </top>
      <bottom/>
      <diagonal/>
    </border>
    <border>
      <left/>
      <right style="dashDotDot">
        <color auto="1"/>
      </right>
      <top style="hair">
        <color auto="1"/>
      </top>
      <bottom/>
      <diagonal/>
    </border>
    <border>
      <left style="dashDotDot">
        <color auto="1"/>
      </left>
      <right/>
      <top/>
      <bottom style="hair">
        <color indexed="64"/>
      </bottom>
      <diagonal/>
    </border>
    <border>
      <left/>
      <right style="dashDotDot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/>
      <diagonal/>
    </border>
    <border>
      <left/>
      <right/>
      <top/>
      <bottom style="thick">
        <color rgb="FFFF0000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56">
    <xf numFmtId="0" fontId="0" fillId="0" borderId="0" xfId="0"/>
    <xf numFmtId="0" fontId="3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2" xfId="0" applyFont="1" applyBorder="1"/>
    <xf numFmtId="0" fontId="9" fillId="0" borderId="0" xfId="0" applyFont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3" xfId="0" applyFont="1" applyBorder="1"/>
    <xf numFmtId="0" fontId="6" fillId="2" borderId="3" xfId="0" applyFont="1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3" xfId="0" applyFont="1" applyBorder="1"/>
    <xf numFmtId="0" fontId="9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2" xfId="0" applyFont="1" applyBorder="1"/>
    <xf numFmtId="0" fontId="15" fillId="0" borderId="0" xfId="0" applyFont="1" applyAlignment="1">
      <alignment horizontal="center"/>
    </xf>
    <xf numFmtId="0" fontId="9" fillId="0" borderId="9" xfId="0" applyFont="1" applyBorder="1"/>
    <xf numFmtId="0" fontId="6" fillId="2" borderId="0" xfId="0" applyFont="1" applyFill="1"/>
    <xf numFmtId="164" fontId="6" fillId="0" borderId="3" xfId="0" applyNumberFormat="1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2" fillId="0" borderId="0" xfId="3" applyAlignment="1" applyProtection="1"/>
    <xf numFmtId="0" fontId="9" fillId="2" borderId="0" xfId="0" applyFont="1" applyFill="1"/>
    <xf numFmtId="0" fontId="6" fillId="0" borderId="13" xfId="0" applyFont="1" applyBorder="1"/>
    <xf numFmtId="0" fontId="6" fillId="2" borderId="2" xfId="0" applyFont="1" applyFill="1" applyBorder="1"/>
    <xf numFmtId="0" fontId="6" fillId="0" borderId="14" xfId="0" applyFont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2" xfId="0" applyFont="1" applyBorder="1"/>
    <xf numFmtId="0" fontId="6" fillId="0" borderId="15" xfId="0" applyFont="1" applyBorder="1"/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vertical="top"/>
    </xf>
    <xf numFmtId="0" fontId="18" fillId="0" borderId="16" xfId="0" applyFont="1" applyBorder="1" applyAlignment="1">
      <alignment vertical="top"/>
    </xf>
    <xf numFmtId="0" fontId="6" fillId="0" borderId="17" xfId="0" applyFont="1" applyBorder="1"/>
    <xf numFmtId="0" fontId="6" fillId="0" borderId="18" xfId="0" applyFont="1" applyBorder="1"/>
    <xf numFmtId="0" fontId="6" fillId="0" borderId="16" xfId="0" applyFont="1" applyBorder="1"/>
    <xf numFmtId="0" fontId="6" fillId="0" borderId="19" xfId="0" applyFont="1" applyBorder="1"/>
    <xf numFmtId="0" fontId="16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7" fillId="0" borderId="1" xfId="0" applyFont="1" applyBorder="1"/>
    <xf numFmtId="0" fontId="28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2" xfId="0" applyFont="1" applyBorder="1"/>
    <xf numFmtId="0" fontId="6" fillId="0" borderId="3" xfId="0" applyFont="1" applyBorder="1" applyAlignment="1">
      <alignment horizontal="center"/>
    </xf>
    <xf numFmtId="0" fontId="23" fillId="0" borderId="0" xfId="0" applyFont="1"/>
    <xf numFmtId="0" fontId="0" fillId="0" borderId="0" xfId="0" applyAlignment="1">
      <alignment horizontal="center"/>
    </xf>
    <xf numFmtId="44" fontId="0" fillId="0" borderId="0" xfId="2" applyFont="1"/>
    <xf numFmtId="169" fontId="0" fillId="0" borderId="0" xfId="2" applyNumberFormat="1" applyFont="1"/>
    <xf numFmtId="169" fontId="32" fillId="0" borderId="0" xfId="2" applyNumberFormat="1" applyFont="1" applyAlignment="1">
      <alignment horizontal="right"/>
    </xf>
    <xf numFmtId="44" fontId="32" fillId="0" borderId="0" xfId="2" applyFon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6" fillId="0" borderId="18" xfId="0" applyFont="1" applyBorder="1" applyAlignment="1">
      <alignment horizontal="right"/>
    </xf>
    <xf numFmtId="0" fontId="32" fillId="0" borderId="0" xfId="0" applyFont="1" applyAlignment="1">
      <alignment horizontal="center"/>
    </xf>
    <xf numFmtId="0" fontId="23" fillId="0" borderId="38" xfId="0" applyFont="1" applyBorder="1"/>
    <xf numFmtId="0" fontId="23" fillId="0" borderId="39" xfId="0" applyFont="1" applyBorder="1"/>
    <xf numFmtId="0" fontId="23" fillId="0" borderId="40" xfId="0" applyFont="1" applyBorder="1"/>
    <xf numFmtId="0" fontId="6" fillId="0" borderId="5" xfId="0" applyFont="1" applyBorder="1"/>
    <xf numFmtId="0" fontId="6" fillId="0" borderId="6" xfId="0" applyFont="1" applyBorder="1"/>
    <xf numFmtId="0" fontId="10" fillId="0" borderId="7" xfId="0" applyFont="1" applyBorder="1"/>
    <xf numFmtId="0" fontId="11" fillId="0" borderId="8" xfId="0" applyFont="1" applyBorder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8" fontId="37" fillId="0" borderId="1" xfId="0" applyNumberFormat="1" applyFont="1" applyBorder="1"/>
    <xf numFmtId="170" fontId="39" fillId="0" borderId="1" xfId="0" applyNumberFormat="1" applyFont="1" applyBorder="1" applyAlignment="1">
      <alignment horizontal="center"/>
    </xf>
    <xf numFmtId="14" fontId="39" fillId="0" borderId="22" xfId="0" applyNumberFormat="1" applyFont="1" applyBorder="1" applyAlignment="1">
      <alignment horizontal="center"/>
    </xf>
    <xf numFmtId="170" fontId="39" fillId="0" borderId="1" xfId="0" applyNumberFormat="1" applyFont="1" applyBorder="1"/>
    <xf numFmtId="0" fontId="37" fillId="0" borderId="1" xfId="0" applyFont="1" applyBorder="1" applyAlignment="1">
      <alignment horizontal="center"/>
    </xf>
    <xf numFmtId="8" fontId="37" fillId="0" borderId="11" xfId="0" applyNumberFormat="1" applyFont="1" applyBorder="1"/>
    <xf numFmtId="0" fontId="41" fillId="0" borderId="0" xfId="0" applyFont="1"/>
    <xf numFmtId="40" fontId="38" fillId="0" borderId="4" xfId="0" applyNumberFormat="1" applyFont="1" applyBorder="1" applyAlignment="1">
      <alignment horizontal="center"/>
    </xf>
    <xf numFmtId="166" fontId="37" fillId="0" borderId="11" xfId="0" applyNumberFormat="1" applyFont="1" applyBorder="1"/>
    <xf numFmtId="44" fontId="37" fillId="0" borderId="11" xfId="0" applyNumberFormat="1" applyFont="1" applyBorder="1"/>
    <xf numFmtId="0" fontId="42" fillId="0" borderId="11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/>
    <xf numFmtId="169" fontId="42" fillId="0" borderId="11" xfId="2" applyNumberFormat="1" applyFont="1" applyFill="1" applyBorder="1" applyAlignment="1">
      <alignment horizontal="center"/>
    </xf>
    <xf numFmtId="0" fontId="0" fillId="0" borderId="29" xfId="0" applyBorder="1"/>
    <xf numFmtId="0" fontId="0" fillId="0" borderId="24" xfId="0" applyBorder="1"/>
    <xf numFmtId="0" fontId="0" fillId="0" borderId="5" xfId="0" applyBorder="1"/>
    <xf numFmtId="44" fontId="0" fillId="0" borderId="0" xfId="2" applyFont="1" applyBorder="1"/>
    <xf numFmtId="44" fontId="0" fillId="0" borderId="6" xfId="2" applyFont="1" applyBorder="1"/>
    <xf numFmtId="44" fontId="0" fillId="0" borderId="1" xfId="2" applyFont="1" applyBorder="1"/>
    <xf numFmtId="44" fontId="0" fillId="0" borderId="8" xfId="2" applyFont="1" applyBorder="1"/>
    <xf numFmtId="44" fontId="7" fillId="0" borderId="0" xfId="2" applyFont="1" applyFill="1"/>
    <xf numFmtId="44" fontId="3" fillId="0" borderId="0" xfId="2" applyFont="1" applyFill="1"/>
    <xf numFmtId="0" fontId="7" fillId="0" borderId="0" xfId="2" applyNumberFormat="1" applyFont="1" applyFill="1"/>
    <xf numFmtId="0" fontId="0" fillId="4" borderId="11" xfId="0" applyFill="1" applyBorder="1" applyAlignment="1" applyProtection="1">
      <alignment horizontal="right"/>
      <protection locked="0" hidden="1"/>
    </xf>
    <xf numFmtId="14" fontId="0" fillId="4" borderId="11" xfId="0" applyNumberFormat="1" applyFill="1" applyBorder="1" applyAlignment="1" applyProtection="1">
      <alignment horizontal="right"/>
      <protection locked="0" hidden="1"/>
    </xf>
    <xf numFmtId="170" fontId="0" fillId="4" borderId="11" xfId="0" applyNumberFormat="1" applyFill="1" applyBorder="1" applyAlignment="1" applyProtection="1">
      <alignment horizontal="right"/>
      <protection locked="0" hidden="1"/>
    </xf>
    <xf numFmtId="0" fontId="0" fillId="4" borderId="11" xfId="0" applyFill="1" applyBorder="1" applyProtection="1">
      <protection locked="0" hidden="1"/>
    </xf>
    <xf numFmtId="0" fontId="0" fillId="0" borderId="0" xfId="0" applyProtection="1">
      <protection locked="0" hidden="1"/>
    </xf>
    <xf numFmtId="44" fontId="6" fillId="0" borderId="0" xfId="2" applyFont="1"/>
    <xf numFmtId="44" fontId="44" fillId="0" borderId="0" xfId="2" applyFont="1" applyFill="1" applyBorder="1" applyAlignment="1">
      <alignment horizontal="right"/>
    </xf>
    <xf numFmtId="18" fontId="0" fillId="0" borderId="0" xfId="0" applyNumberFormat="1"/>
    <xf numFmtId="18" fontId="23" fillId="0" borderId="0" xfId="0" applyNumberFormat="1" applyFont="1"/>
    <xf numFmtId="14" fontId="0" fillId="0" borderId="0" xfId="0" applyNumberFormat="1"/>
    <xf numFmtId="0" fontId="32" fillId="0" borderId="0" xfId="0" applyFont="1"/>
    <xf numFmtId="8" fontId="0" fillId="0" borderId="0" xfId="2" applyNumberFormat="1" applyFont="1"/>
    <xf numFmtId="0" fontId="32" fillId="0" borderId="41" xfId="0" applyFont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23" fillId="0" borderId="43" xfId="0" applyFont="1" applyBorder="1" applyAlignment="1">
      <alignment horizontal="left" indent="3"/>
    </xf>
    <xf numFmtId="40" fontId="0" fillId="4" borderId="45" xfId="1" applyNumberFormat="1" applyFont="1" applyFill="1" applyBorder="1" applyAlignment="1" applyProtection="1">
      <alignment horizontal="right"/>
      <protection locked="0" hidden="1"/>
    </xf>
    <xf numFmtId="0" fontId="0" fillId="0" borderId="43" xfId="0" applyBorder="1" applyAlignment="1">
      <alignment horizontal="left" indent="3"/>
    </xf>
    <xf numFmtId="44" fontId="0" fillId="4" borderId="45" xfId="2" applyFont="1" applyFill="1" applyBorder="1" applyAlignment="1" applyProtection="1">
      <alignment horizontal="right"/>
      <protection locked="0" hidden="1"/>
    </xf>
    <xf numFmtId="0" fontId="0" fillId="0" borderId="46" xfId="0" applyBorder="1"/>
    <xf numFmtId="0" fontId="0" fillId="0" borderId="47" xfId="0" applyBorder="1"/>
    <xf numFmtId="0" fontId="32" fillId="0" borderId="48" xfId="0" applyFont="1" applyBorder="1" applyAlignment="1">
      <alignment horizontal="left" indent="3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0" xfId="0" applyProtection="1">
      <protection locked="0"/>
    </xf>
    <xf numFmtId="44" fontId="0" fillId="4" borderId="45" xfId="2" applyFont="1" applyFill="1" applyBorder="1" applyProtection="1">
      <protection locked="0"/>
    </xf>
    <xf numFmtId="0" fontId="0" fillId="4" borderId="45" xfId="0" applyFill="1" applyBorder="1" applyProtection="1">
      <protection locked="0"/>
    </xf>
    <xf numFmtId="8" fontId="0" fillId="6" borderId="0" xfId="2" applyNumberFormat="1" applyFont="1" applyFill="1"/>
    <xf numFmtId="0" fontId="46" fillId="0" borderId="0" xfId="0" applyFont="1"/>
    <xf numFmtId="0" fontId="1" fillId="0" borderId="0" xfId="0" applyFont="1"/>
    <xf numFmtId="0" fontId="0" fillId="0" borderId="0" xfId="0" applyAlignment="1" applyProtection="1">
      <alignment horizontal="right"/>
      <protection locked="0" hidden="1"/>
    </xf>
    <xf numFmtId="0" fontId="0" fillId="4" borderId="11" xfId="0" applyFill="1" applyBorder="1" applyProtection="1">
      <protection locked="0"/>
    </xf>
    <xf numFmtId="0" fontId="1" fillId="4" borderId="11" xfId="0" applyFont="1" applyFill="1" applyBorder="1" applyAlignment="1" applyProtection="1">
      <alignment horizontal="right"/>
      <protection locked="0" hidden="1"/>
    </xf>
    <xf numFmtId="0" fontId="6" fillId="0" borderId="12" xfId="0" applyFont="1" applyBorder="1"/>
    <xf numFmtId="0" fontId="1" fillId="0" borderId="0" xfId="0" applyFont="1" applyAlignment="1" applyProtection="1">
      <alignment horizontal="right"/>
      <protection locked="0" hidden="1"/>
    </xf>
    <xf numFmtId="0" fontId="30" fillId="0" borderId="0" xfId="0" applyFont="1" applyAlignment="1">
      <alignment horizontal="center" wrapText="1"/>
    </xf>
    <xf numFmtId="44" fontId="0" fillId="0" borderId="0" xfId="2" applyFont="1" applyFill="1" applyBorder="1"/>
    <xf numFmtId="0" fontId="6" fillId="0" borderId="0" xfId="0" applyFont="1" applyAlignment="1">
      <alignment horizontal="center" vertical="top"/>
    </xf>
    <xf numFmtId="168" fontId="1" fillId="4" borderId="11" xfId="0" applyNumberFormat="1" applyFont="1" applyFill="1" applyBorder="1" applyAlignment="1" applyProtection="1">
      <alignment horizontal="right"/>
      <protection locked="0" hidden="1"/>
    </xf>
    <xf numFmtId="0" fontId="1" fillId="4" borderId="11" xfId="0" applyFont="1" applyFill="1" applyBorder="1" applyProtection="1">
      <protection locked="0" hidden="1"/>
    </xf>
    <xf numFmtId="40" fontId="0" fillId="0" borderId="44" xfId="1" applyNumberFormat="1" applyFont="1" applyFill="1" applyBorder="1" applyAlignment="1" applyProtection="1">
      <alignment horizontal="right"/>
      <protection locked="0" hidden="1"/>
    </xf>
    <xf numFmtId="40" fontId="0" fillId="4" borderId="11" xfId="1" applyNumberFormat="1" applyFont="1" applyFill="1" applyBorder="1" applyAlignment="1" applyProtection="1">
      <alignment horizontal="right"/>
      <protection locked="0" hidden="1"/>
    </xf>
    <xf numFmtId="0" fontId="1" fillId="0" borderId="43" xfId="0" applyFont="1" applyBorder="1" applyAlignment="1">
      <alignment horizontal="left" indent="3"/>
    </xf>
    <xf numFmtId="44" fontId="37" fillId="0" borderId="0" xfId="0" applyNumberFormat="1" applyFont="1"/>
    <xf numFmtId="8" fontId="37" fillId="0" borderId="0" xfId="0" applyNumberFormat="1" applyFont="1"/>
    <xf numFmtId="0" fontId="50" fillId="0" borderId="0" xfId="4" applyFont="1"/>
    <xf numFmtId="44" fontId="37" fillId="0" borderId="52" xfId="0" applyNumberFormat="1" applyFont="1" applyBorder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166" fontId="37" fillId="0" borderId="20" xfId="0" applyNumberFormat="1" applyFont="1" applyBorder="1"/>
    <xf numFmtId="166" fontId="31" fillId="4" borderId="11" xfId="0" applyNumberFormat="1" applyFont="1" applyFill="1" applyBorder="1" applyAlignment="1" applyProtection="1">
      <alignment horizontal="center"/>
      <protection locked="0"/>
    </xf>
    <xf numFmtId="170" fontId="1" fillId="4" borderId="11" xfId="0" applyNumberFormat="1" applyFont="1" applyFill="1" applyBorder="1" applyAlignment="1" applyProtection="1">
      <alignment horizontal="right"/>
      <protection locked="0" hidden="1"/>
    </xf>
    <xf numFmtId="0" fontId="1" fillId="4" borderId="11" xfId="0" applyFont="1" applyFill="1" applyBorder="1" applyProtection="1">
      <protection locked="0"/>
    </xf>
    <xf numFmtId="0" fontId="51" fillId="0" borderId="0" xfId="0" applyFont="1" applyAlignment="1" applyProtection="1">
      <alignment horizontal="left" vertical="center" wrapText="1"/>
      <protection hidden="1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4" xfId="0" applyFont="1" applyBorder="1"/>
    <xf numFmtId="0" fontId="6" fillId="0" borderId="54" xfId="0" applyFont="1" applyBorder="1"/>
    <xf numFmtId="0" fontId="6" fillId="2" borderId="14" xfId="0" applyFont="1" applyFill="1" applyBorder="1"/>
    <xf numFmtId="44" fontId="6" fillId="0" borderId="21" xfId="2" applyFont="1" applyFill="1" applyBorder="1" applyAlignment="1">
      <alignment horizontal="right"/>
    </xf>
    <xf numFmtId="14" fontId="49" fillId="0" borderId="0" xfId="0" applyNumberFormat="1" applyFont="1" applyAlignment="1">
      <alignment horizontal="right"/>
    </xf>
    <xf numFmtId="0" fontId="56" fillId="0" borderId="0" xfId="0" applyFont="1" applyAlignment="1">
      <alignment horizontal="left" vertical="top"/>
    </xf>
    <xf numFmtId="0" fontId="1" fillId="0" borderId="0" xfId="0" applyFont="1" applyAlignment="1">
      <alignment wrapText="1"/>
    </xf>
    <xf numFmtId="171" fontId="56" fillId="0" borderId="0" xfId="0" applyNumberFormat="1" applyFont="1" applyAlignment="1">
      <alignment horizontal="right" vertical="top"/>
    </xf>
    <xf numFmtId="0" fontId="57" fillId="0" borderId="53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" fillId="0" borderId="23" xfId="0" applyFont="1" applyBorder="1"/>
    <xf numFmtId="0" fontId="1" fillId="0" borderId="5" xfId="0" applyFont="1" applyBorder="1"/>
    <xf numFmtId="0" fontId="1" fillId="0" borderId="7" xfId="0" applyFont="1" applyBorder="1"/>
    <xf numFmtId="8" fontId="37" fillId="0" borderId="11" xfId="0" applyNumberFormat="1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8" fontId="37" fillId="0" borderId="0" xfId="0" applyNumberFormat="1" applyFont="1" applyAlignment="1">
      <alignment vertical="center"/>
    </xf>
    <xf numFmtId="0" fontId="6" fillId="0" borderId="0" xfId="4" applyFont="1"/>
    <xf numFmtId="0" fontId="59" fillId="0" borderId="56" xfId="4" applyFont="1" applyBorder="1"/>
    <xf numFmtId="0" fontId="60" fillId="0" borderId="57" xfId="4" applyFont="1" applyBorder="1"/>
    <xf numFmtId="0" fontId="60" fillId="0" borderId="58" xfId="4" applyFont="1" applyBorder="1"/>
    <xf numFmtId="0" fontId="59" fillId="0" borderId="59" xfId="4" applyFont="1" applyBorder="1"/>
    <xf numFmtId="0" fontId="60" fillId="0" borderId="60" xfId="4" applyFont="1" applyBorder="1"/>
    <xf numFmtId="0" fontId="60" fillId="0" borderId="61" xfId="4" applyFont="1" applyBorder="1"/>
    <xf numFmtId="14" fontId="45" fillId="0" borderId="0" xfId="0" applyNumberFormat="1" applyFont="1"/>
    <xf numFmtId="0" fontId="1" fillId="4" borderId="38" xfId="0" applyFont="1" applyFill="1" applyBorder="1" applyAlignment="1" applyProtection="1">
      <alignment wrapText="1"/>
      <protection locked="0"/>
    </xf>
    <xf numFmtId="0" fontId="23" fillId="4" borderId="11" xfId="0" applyFont="1" applyFill="1" applyBorder="1" applyAlignment="1" applyProtection="1">
      <alignment wrapText="1"/>
      <protection locked="0"/>
    </xf>
    <xf numFmtId="166" fontId="6" fillId="0" borderId="0" xfId="0" applyNumberFormat="1" applyFont="1"/>
    <xf numFmtId="44" fontId="6" fillId="0" borderId="0" xfId="0" applyNumberFormat="1" applyFont="1"/>
    <xf numFmtId="8" fontId="38" fillId="0" borderId="21" xfId="0" applyNumberFormat="1" applyFont="1" applyBorder="1" applyAlignment="1">
      <alignment horizontal="center"/>
    </xf>
    <xf numFmtId="8" fontId="38" fillId="0" borderId="1" xfId="0" applyNumberFormat="1" applyFont="1" applyBorder="1" applyAlignment="1">
      <alignment horizontal="center"/>
    </xf>
    <xf numFmtId="8" fontId="38" fillId="0" borderId="22" xfId="0" applyNumberFormat="1" applyFont="1" applyBorder="1" applyAlignment="1">
      <alignment horizontal="center"/>
    </xf>
    <xf numFmtId="44" fontId="38" fillId="0" borderId="21" xfId="0" applyNumberFormat="1" applyFont="1" applyBorder="1" applyAlignment="1">
      <alignment horizontal="center"/>
    </xf>
    <xf numFmtId="44" fontId="38" fillId="0" borderId="1" xfId="0" applyNumberFormat="1" applyFont="1" applyBorder="1" applyAlignment="1">
      <alignment horizontal="center"/>
    </xf>
    <xf numFmtId="44" fontId="38" fillId="0" borderId="22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21" fillId="0" borderId="2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9" fillId="0" borderId="55" xfId="0" applyFont="1" applyBorder="1" applyAlignment="1">
      <alignment horizontal="center"/>
    </xf>
    <xf numFmtId="0" fontId="26" fillId="0" borderId="55" xfId="0" applyFont="1" applyBorder="1"/>
    <xf numFmtId="8" fontId="40" fillId="0" borderId="2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40" fillId="0" borderId="21" xfId="2" applyNumberFormat="1" applyFont="1" applyBorder="1" applyAlignment="1">
      <alignment horizontal="center"/>
    </xf>
    <xf numFmtId="0" fontId="40" fillId="0" borderId="1" xfId="2" applyNumberFormat="1" applyFont="1" applyBorder="1" applyAlignment="1">
      <alignment horizontal="center"/>
    </xf>
    <xf numFmtId="0" fontId="40" fillId="0" borderId="22" xfId="2" applyNumberFormat="1" applyFont="1" applyBorder="1" applyAlignment="1">
      <alignment horizontal="center"/>
    </xf>
    <xf numFmtId="168" fontId="37" fillId="0" borderId="1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1" xfId="0" applyFont="1" applyBorder="1" applyAlignment="1">
      <alignment horizontal="center"/>
    </xf>
    <xf numFmtId="14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1" fillId="0" borderId="28" xfId="0" applyFont="1" applyBorder="1" applyAlignment="1">
      <alignment horizontal="center"/>
    </xf>
    <xf numFmtId="0" fontId="41" fillId="0" borderId="29" xfId="0" applyFont="1" applyBorder="1" applyAlignment="1">
      <alignment horizontal="center"/>
    </xf>
    <xf numFmtId="0" fontId="41" fillId="0" borderId="30" xfId="0" applyFont="1" applyBorder="1" applyAlignment="1">
      <alignment horizontal="center"/>
    </xf>
    <xf numFmtId="14" fontId="39" fillId="0" borderId="1" xfId="0" applyNumberFormat="1" applyFont="1" applyBorder="1" applyAlignment="1">
      <alignment horizontal="center"/>
    </xf>
    <xf numFmtId="14" fontId="39" fillId="0" borderId="22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53" fillId="0" borderId="33" xfId="0" applyFont="1" applyBorder="1" applyAlignment="1">
      <alignment horizontal="center" wrapText="1"/>
    </xf>
    <xf numFmtId="0" fontId="53" fillId="0" borderId="34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5" fillId="0" borderId="9" xfId="0" applyFont="1" applyBorder="1" applyAlignment="1">
      <alignment horizontal="center" wrapText="1"/>
    </xf>
    <xf numFmtId="0" fontId="55" fillId="0" borderId="12" xfId="0" applyFont="1" applyBorder="1" applyAlignment="1">
      <alignment horizontal="center" wrapText="1"/>
    </xf>
    <xf numFmtId="0" fontId="55" fillId="0" borderId="10" xfId="0" applyFont="1" applyBorder="1" applyAlignment="1">
      <alignment horizontal="center" wrapText="1"/>
    </xf>
    <xf numFmtId="0" fontId="48" fillId="0" borderId="0" xfId="0" applyFont="1" applyAlignment="1">
      <alignment horizontal="center"/>
    </xf>
    <xf numFmtId="0" fontId="43" fillId="0" borderId="1" xfId="0" applyFont="1" applyBorder="1" applyAlignment="1">
      <alignment horizontal="center"/>
    </xf>
    <xf numFmtId="167" fontId="36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39" fillId="0" borderId="23" xfId="0" applyFont="1" applyBorder="1" applyAlignment="1">
      <alignment horizontal="center"/>
    </xf>
    <xf numFmtId="0" fontId="39" fillId="0" borderId="24" xfId="0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47" fillId="0" borderId="12" xfId="0" applyFont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0" fontId="31" fillId="5" borderId="10" xfId="0" applyFont="1" applyFill="1" applyBorder="1" applyAlignment="1">
      <alignment horizontal="center"/>
    </xf>
    <xf numFmtId="0" fontId="31" fillId="5" borderId="12" xfId="0" applyFont="1" applyFill="1" applyBorder="1" applyAlignment="1">
      <alignment horizontal="center"/>
    </xf>
    <xf numFmtId="0" fontId="31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 2" xfId="4" xr:uid="{3D67A13B-46FC-4954-B25D-21BB628145D3}"/>
  </cellStyles>
  <dxfs count="0"/>
  <tableStyles count="0" defaultTableStyle="TableStyleMedium9" defaultPivotStyle="PivotStyleLight16"/>
  <colors>
    <mruColors>
      <color rgb="FFFF00FF"/>
      <color rgb="FFFFFFCC"/>
      <color rgb="FF0000FF"/>
      <color rgb="FF0000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31</xdr:row>
      <xdr:rowOff>76200</xdr:rowOff>
    </xdr:from>
    <xdr:to>
      <xdr:col>7</xdr:col>
      <xdr:colOff>200025</xdr:colOff>
      <xdr:row>32</xdr:row>
      <xdr:rowOff>123825</xdr:rowOff>
    </xdr:to>
    <xdr:sp macro="" textlink="">
      <xdr:nvSpPr>
        <xdr:cNvPr id="2274" name="Line 3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>
          <a:spLocks noChangeShapeType="1"/>
        </xdr:cNvSpPr>
      </xdr:nvSpPr>
      <xdr:spPr bwMode="auto">
        <a:xfrm>
          <a:off x="4267200" y="4905375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31</xdr:row>
      <xdr:rowOff>66675</xdr:rowOff>
    </xdr:from>
    <xdr:to>
      <xdr:col>6</xdr:col>
      <xdr:colOff>133350</xdr:colOff>
      <xdr:row>32</xdr:row>
      <xdr:rowOff>123825</xdr:rowOff>
    </xdr:to>
    <xdr:sp macro="" textlink="">
      <xdr:nvSpPr>
        <xdr:cNvPr id="2275" name="Line 4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>
          <a:spLocks noChangeShapeType="1"/>
        </xdr:cNvSpPr>
      </xdr:nvSpPr>
      <xdr:spPr bwMode="auto">
        <a:xfrm flipH="1">
          <a:off x="3924300" y="4895850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31</xdr:row>
      <xdr:rowOff>76200</xdr:rowOff>
    </xdr:from>
    <xdr:to>
      <xdr:col>7</xdr:col>
      <xdr:colOff>200025</xdr:colOff>
      <xdr:row>32</xdr:row>
      <xdr:rowOff>123825</xdr:rowOff>
    </xdr:to>
    <xdr:sp macro="" textlink="">
      <xdr:nvSpPr>
        <xdr:cNvPr id="2283" name="Line 25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>
          <a:spLocks noChangeShapeType="1"/>
        </xdr:cNvSpPr>
      </xdr:nvSpPr>
      <xdr:spPr bwMode="auto">
        <a:xfrm>
          <a:off x="4267200" y="4905375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31</xdr:row>
      <xdr:rowOff>66675</xdr:rowOff>
    </xdr:from>
    <xdr:to>
      <xdr:col>6</xdr:col>
      <xdr:colOff>133350</xdr:colOff>
      <xdr:row>32</xdr:row>
      <xdr:rowOff>123825</xdr:rowOff>
    </xdr:to>
    <xdr:sp macro="" textlink="">
      <xdr:nvSpPr>
        <xdr:cNvPr id="2284" name="Line 26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>
          <a:spLocks noChangeShapeType="1"/>
        </xdr:cNvSpPr>
      </xdr:nvSpPr>
      <xdr:spPr bwMode="auto">
        <a:xfrm flipH="1">
          <a:off x="3924300" y="4895850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31</xdr:row>
      <xdr:rowOff>76200</xdr:rowOff>
    </xdr:from>
    <xdr:to>
      <xdr:col>7</xdr:col>
      <xdr:colOff>200025</xdr:colOff>
      <xdr:row>32</xdr:row>
      <xdr:rowOff>123825</xdr:rowOff>
    </xdr:to>
    <xdr:sp macro="" textlink="">
      <xdr:nvSpPr>
        <xdr:cNvPr id="2285" name="Line 27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>
          <a:spLocks noChangeShapeType="1"/>
        </xdr:cNvSpPr>
      </xdr:nvSpPr>
      <xdr:spPr bwMode="auto">
        <a:xfrm>
          <a:off x="4267200" y="4905375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31</xdr:row>
      <xdr:rowOff>66675</xdr:rowOff>
    </xdr:from>
    <xdr:to>
      <xdr:col>6</xdr:col>
      <xdr:colOff>133350</xdr:colOff>
      <xdr:row>32</xdr:row>
      <xdr:rowOff>123825</xdr:rowOff>
    </xdr:to>
    <xdr:sp macro="" textlink="">
      <xdr:nvSpPr>
        <xdr:cNvPr id="2286" name="Line 28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>
          <a:spLocks noChangeShapeType="1"/>
        </xdr:cNvSpPr>
      </xdr:nvSpPr>
      <xdr:spPr bwMode="auto">
        <a:xfrm flipH="1">
          <a:off x="3924300" y="4895850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493093</xdr:colOff>
      <xdr:row>0</xdr:row>
      <xdr:rowOff>93160</xdr:rowOff>
    </xdr:from>
    <xdr:ext cx="13110833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331793" y="93160"/>
          <a:ext cx="1311083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 NOT MAKE ANY CHANGES TO THIS PAGE!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ps.googl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00FF"/>
    <pageSetUpPr fitToPage="1"/>
  </sheetPr>
  <dimension ref="A1:R122"/>
  <sheetViews>
    <sheetView tabSelected="1" zoomScale="85" zoomScaleNormal="85" workbookViewId="0">
      <selection activeCell="O69" sqref="O69"/>
    </sheetView>
  </sheetViews>
  <sheetFormatPr defaultRowHeight="12.75" x14ac:dyDescent="0.2"/>
  <cols>
    <col min="1" max="1" width="6.42578125" customWidth="1"/>
    <col min="2" max="2" width="2.5703125" customWidth="1"/>
    <col min="3" max="3" width="34.42578125" customWidth="1"/>
    <col min="4" max="4" width="10.42578125" customWidth="1"/>
    <col min="5" max="5" width="16" customWidth="1"/>
    <col min="6" max="6" width="8.28515625" customWidth="1"/>
    <col min="7" max="7" width="4" customWidth="1"/>
    <col min="8" max="8" width="5.140625" customWidth="1"/>
    <col min="9" max="9" width="14.140625" customWidth="1"/>
    <col min="10" max="10" width="11.7109375" customWidth="1"/>
    <col min="11" max="12" width="4.7109375" customWidth="1"/>
    <col min="13" max="13" width="5.42578125" customWidth="1"/>
    <col min="14" max="14" width="10" customWidth="1"/>
    <col min="15" max="15" width="6" customWidth="1"/>
    <col min="16" max="16" width="18.7109375" customWidth="1"/>
  </cols>
  <sheetData>
    <row r="1" spans="1:17" ht="19.5" thickBot="1" x14ac:dyDescent="0.35">
      <c r="A1" s="208" t="s">
        <v>57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</row>
    <row r="2" spans="1:17" ht="41.25" customHeight="1" thickTop="1" thickBot="1" x14ac:dyDescent="0.35">
      <c r="A2" s="238" t="s">
        <v>233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170" t="s">
        <v>307</v>
      </c>
    </row>
    <row r="3" spans="1:17" s="2" customFormat="1" ht="19.5" thickTop="1" x14ac:dyDescent="0.3">
      <c r="A3" s="1"/>
      <c r="B3" s="246">
        <f>'Fill in This Sheet'!B24</f>
        <v>0</v>
      </c>
      <c r="C3" s="246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1"/>
      <c r="O3" s="47"/>
      <c r="P3" s="48">
        <f>'Fill in This Sheet'!B26</f>
        <v>0</v>
      </c>
      <c r="Q3" s="1"/>
    </row>
    <row r="4" spans="1:17" s="2" customFormat="1" ht="15" x14ac:dyDescent="0.25">
      <c r="A4" s="1"/>
      <c r="B4" s="51" t="s">
        <v>60</v>
      </c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  <c r="N4" s="1"/>
      <c r="O4" s="47"/>
      <c r="P4" s="50" t="s">
        <v>58</v>
      </c>
      <c r="Q4" s="1"/>
    </row>
    <row r="5" spans="1:17" s="2" customFormat="1" ht="9.75" customHeight="1" x14ac:dyDescent="0.25"/>
    <row r="6" spans="1:17" s="2" customFormat="1" ht="15.75" x14ac:dyDescent="0.25">
      <c r="A6" s="4" t="s">
        <v>0</v>
      </c>
      <c r="B6" s="216">
        <f>'Fill in This Sheet'!B6</f>
        <v>0</v>
      </c>
      <c r="C6" s="216"/>
      <c r="E6" s="78" t="e">
        <f>E67</f>
        <v>#N/A</v>
      </c>
      <c r="G6" s="2" t="s">
        <v>1</v>
      </c>
      <c r="H6" s="216">
        <f>'Fill in This Sheet'!B9</f>
        <v>0</v>
      </c>
      <c r="I6" s="216"/>
      <c r="J6" s="216"/>
      <c r="K6" s="216"/>
      <c r="L6" s="216"/>
      <c r="M6" s="216"/>
      <c r="N6" s="216"/>
      <c r="P6" s="78" t="e">
        <f>I67</f>
        <v>#N/A</v>
      </c>
    </row>
    <row r="7" spans="1:17" s="2" customFormat="1" ht="13.5" x14ac:dyDescent="0.25">
      <c r="B7" s="2" t="s">
        <v>2</v>
      </c>
      <c r="E7" s="7" t="s">
        <v>3</v>
      </c>
      <c r="H7" s="2" t="s">
        <v>4</v>
      </c>
      <c r="P7" s="7" t="s">
        <v>3</v>
      </c>
    </row>
    <row r="8" spans="1:17" s="2" customFormat="1" ht="13.5" x14ac:dyDescent="0.25">
      <c r="B8" s="217" t="str">
        <f>CONCATENATE('Fill in This Sheet'!B14, ", ",'Fill in This Sheet'!B16," - ",'Fill in This Sheet'!B18)</f>
        <v xml:space="preserve">,  - </v>
      </c>
      <c r="C8" s="217"/>
      <c r="D8" s="217"/>
      <c r="F8" s="219">
        <f ca="1">TODAY()</f>
        <v>45708</v>
      </c>
      <c r="G8" s="220"/>
      <c r="H8" s="220"/>
      <c r="J8" s="217" t="str">
        <f>CONCATENATE('Fill in This Sheet'!B20," - ",'Fill in This Sheet'!B22)</f>
        <v xml:space="preserve"> - </v>
      </c>
      <c r="K8" s="217"/>
      <c r="L8" s="217"/>
      <c r="M8" s="217"/>
      <c r="N8" s="217"/>
      <c r="O8" s="217"/>
      <c r="P8" s="217"/>
    </row>
    <row r="9" spans="1:17" s="2" customFormat="1" ht="8.25" customHeight="1" x14ac:dyDescent="0.25">
      <c r="B9" s="218"/>
      <c r="C9" s="218"/>
      <c r="D9" s="218"/>
      <c r="F9" s="199"/>
      <c r="G9" s="199"/>
      <c r="H9" s="199"/>
      <c r="J9" s="218"/>
      <c r="K9" s="218"/>
      <c r="L9" s="218"/>
      <c r="M9" s="218"/>
      <c r="N9" s="218"/>
      <c r="O9" s="218"/>
      <c r="P9" s="218"/>
    </row>
    <row r="10" spans="1:17" s="2" customFormat="1" ht="13.5" x14ac:dyDescent="0.25">
      <c r="B10" s="2" t="s">
        <v>59</v>
      </c>
      <c r="G10" s="2" t="s">
        <v>5</v>
      </c>
      <c r="N10" s="2" t="s">
        <v>6</v>
      </c>
    </row>
    <row r="11" spans="1:17" s="2" customFormat="1" ht="13.5" x14ac:dyDescent="0.25"/>
    <row r="12" spans="1:17" s="2" customFormat="1" ht="15.75" x14ac:dyDescent="0.25">
      <c r="C12" s="5" t="s">
        <v>7</v>
      </c>
      <c r="D12" s="218">
        <f>'Fill in This Sheet'!B70</f>
        <v>0</v>
      </c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</row>
    <row r="13" spans="1:17" s="2" customFormat="1" ht="6" customHeight="1" x14ac:dyDescent="0.25">
      <c r="C13" s="5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17" s="2" customFormat="1" ht="13.5" x14ac:dyDescent="0.25">
      <c r="A14" s="40" t="s">
        <v>100</v>
      </c>
      <c r="B14" s="61"/>
      <c r="C14" s="61"/>
      <c r="D14" s="61"/>
      <c r="E14" s="62"/>
      <c r="H14" s="40" t="s">
        <v>103</v>
      </c>
      <c r="I14" s="61"/>
      <c r="J14" s="61"/>
      <c r="K14" s="61"/>
      <c r="L14" s="61"/>
      <c r="M14" s="61"/>
      <c r="N14" s="61"/>
      <c r="O14" s="61"/>
      <c r="P14" s="62"/>
    </row>
    <row r="15" spans="1:17" s="2" customFormat="1" ht="16.5" x14ac:dyDescent="0.3">
      <c r="A15" s="41"/>
      <c r="B15" s="5" t="s">
        <v>101</v>
      </c>
      <c r="C15" s="79">
        <f>'Fill in This Sheet'!B32</f>
        <v>0</v>
      </c>
      <c r="D15" s="2" t="s">
        <v>5</v>
      </c>
      <c r="E15" s="80">
        <f>'Fill in This Sheet'!B28</f>
        <v>0</v>
      </c>
      <c r="H15" s="64" t="s">
        <v>104</v>
      </c>
      <c r="I15" s="81">
        <f>'Fill in This Sheet'!B34</f>
        <v>0</v>
      </c>
      <c r="M15" s="5" t="s">
        <v>102</v>
      </c>
      <c r="N15" s="229">
        <f>'Fill in This Sheet'!B30</f>
        <v>0</v>
      </c>
      <c r="O15" s="229"/>
      <c r="P15" s="230"/>
    </row>
    <row r="16" spans="1:17" s="2" customFormat="1" ht="13.5" x14ac:dyDescent="0.25">
      <c r="A16" s="43"/>
      <c r="B16" s="42"/>
      <c r="C16" s="42"/>
      <c r="D16" s="42"/>
      <c r="E16" s="63"/>
      <c r="H16" s="43"/>
      <c r="I16" s="42"/>
      <c r="J16" s="42"/>
      <c r="K16" s="42"/>
      <c r="L16" s="42"/>
      <c r="M16" s="42"/>
      <c r="N16" s="42"/>
      <c r="O16" s="42"/>
      <c r="P16" s="63"/>
    </row>
    <row r="17" spans="1:16" s="2" customFormat="1" ht="15.75" x14ac:dyDescent="0.25">
      <c r="A17" s="4"/>
      <c r="B17" s="5" t="s">
        <v>98</v>
      </c>
      <c r="C17" s="82" t="s">
        <v>144</v>
      </c>
      <c r="D17" s="6"/>
      <c r="E17" s="5" t="s">
        <v>99</v>
      </c>
      <c r="F17" s="218" t="e">
        <f>CHOOSE(Validation!$F$2,Validation!$A$2,Validation!$A$3,Validation!$A$4,Validation!$A$5,Validation!$A$6,Validation!$A$7,Validation!$A$8,Validation!$A$9,Validation!$A$10,Validation!$A$11,Validation!$A$12,Validation!$A$13,Validation!$A$14,Validation!$A$15,Validation!$A$16,Validation!$A$17,Validation!$A$18,Validation!$A$19,Validation!$A$20,Validation!$A$21,Validation!$A$22,Validation!$A$23,Validation!$A$24,Validation!$A$25,Validation!$A$26,Validation!$A$27,Validation!$A$28,Validation!$A$29,Validation!$A$30,Validation!$A$31,Validation!$A$32,Validation!$A$33,Validation!$A$34,Validation!$A$35, Validation!$A$36,Validation!$A$37,Validation!$A$38,Validation!$A$39,Validation!$A$40,Validation!$A$41,Validation!$A$42,Validation!$A$43,Validation!$A$44,Validation!$A$45,Validation!$A$46,Validation!$A$47,Validation!$A$48,Validation!$A$49,Validation!$A$50,Validation!$A$51,Validation!$A$52,Validation!$A$53,Validation!$A$54,Validation!$A$55, Validation!$A$56, Validation!$A$57, Validation!$A$58,Validation!$A$59,Validation!$A$60, Validation!$A$61)</f>
        <v>#N/A</v>
      </c>
      <c r="G17" s="218"/>
      <c r="H17" s="218"/>
      <c r="I17" s="218"/>
      <c r="J17" s="218"/>
      <c r="K17" s="218"/>
      <c r="L17" s="218"/>
      <c r="M17" s="218"/>
      <c r="N17" s="218"/>
      <c r="O17" s="218"/>
      <c r="P17" s="218"/>
    </row>
    <row r="18" spans="1:16" s="2" customFormat="1" ht="20.25" customHeight="1" x14ac:dyDescent="0.3">
      <c r="E18" s="5" t="s">
        <v>159</v>
      </c>
      <c r="F18" s="251" t="e">
        <f>IF(F17="City Not Listed", 'Fill in This Sheet'!B75,IF(F17="County Not Listed", 'Fill in This Sheet'!B75,""))</f>
        <v>#N/A</v>
      </c>
      <c r="G18" s="251"/>
      <c r="H18" s="251"/>
      <c r="I18" s="251"/>
      <c r="J18" s="251"/>
      <c r="K18" s="251"/>
      <c r="L18" s="251"/>
      <c r="M18" s="251"/>
      <c r="N18" s="251"/>
      <c r="O18" s="251"/>
      <c r="P18" s="251"/>
    </row>
    <row r="19" spans="1:16" s="2" customFormat="1" ht="15.75" x14ac:dyDescent="0.25">
      <c r="A19" s="2" t="s">
        <v>8</v>
      </c>
      <c r="D19" s="82" t="b">
        <f>IF('Fill in This Sheet'!B38="N",IF('Fill in This Sheet'!B40="Y","X"," "))</f>
        <v>0</v>
      </c>
      <c r="E19" s="7" t="s">
        <v>9</v>
      </c>
      <c r="F19" s="82" t="b">
        <f>IF('Fill in This Sheet'!B38="N",IF('Fill in This Sheet'!B40="N","X"," "))</f>
        <v>0</v>
      </c>
      <c r="I19" s="5" t="s">
        <v>10</v>
      </c>
      <c r="J19" s="201">
        <f>IF(F19=" "," ",'Fill in This Sheet'!B42)</f>
        <v>0</v>
      </c>
      <c r="K19" s="201"/>
      <c r="L19" s="201"/>
      <c r="M19" s="201"/>
      <c r="N19" s="201"/>
      <c r="O19" s="201"/>
      <c r="P19" s="201"/>
    </row>
    <row r="20" spans="1:16" s="2" customFormat="1" ht="14.25" thickBo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s="2" customFormat="1" ht="14.25" thickTop="1" x14ac:dyDescent="0.25">
      <c r="A21" s="9" t="s">
        <v>11</v>
      </c>
      <c r="E21" s="10" t="s">
        <v>12</v>
      </c>
      <c r="F21" s="205"/>
      <c r="G21" s="206"/>
      <c r="H21" s="207"/>
      <c r="I21" s="10" t="s">
        <v>13</v>
      </c>
    </row>
    <row r="22" spans="1:16" s="2" customFormat="1" ht="13.5" x14ac:dyDescent="0.25">
      <c r="A22" s="9" t="s">
        <v>14</v>
      </c>
      <c r="E22" s="11"/>
      <c r="F22" s="202"/>
      <c r="G22" s="203"/>
      <c r="H22" s="204"/>
      <c r="I22" s="11"/>
      <c r="J22" s="100" t="s">
        <v>112</v>
      </c>
      <c r="K22" s="100"/>
      <c r="L22" s="100"/>
    </row>
    <row r="23" spans="1:16" s="2" customFormat="1" ht="6.6" customHeight="1" x14ac:dyDescent="0.25">
      <c r="E23" s="12"/>
      <c r="I23" s="12"/>
      <c r="J23" s="99"/>
      <c r="K23" s="99"/>
      <c r="L23" s="99"/>
    </row>
    <row r="24" spans="1:16" s="2" customFormat="1" ht="16.5" x14ac:dyDescent="0.3">
      <c r="B24" s="7" t="s">
        <v>15</v>
      </c>
      <c r="C24" s="2" t="s">
        <v>145</v>
      </c>
      <c r="E24" s="13"/>
      <c r="F24" s="196">
        <f>'Fill in This Sheet'!B114+'Fill in This Sheet'!B129+'Fill in This Sheet'!B144+'Fill in This Sheet'!B159+'Fill in This Sheet'!B174+'Fill in This Sheet'!B189+'Fill in This Sheet'!B204+'Fill in This Sheet'!B219+'Fill in This Sheet'!B234+'Fill in This Sheet'!B249</f>
        <v>0</v>
      </c>
      <c r="G24" s="197"/>
      <c r="H24" s="198"/>
      <c r="I24" s="13"/>
      <c r="J24" s="99" t="e">
        <f>VLOOKUP(F17,Validation!A2:C61,3,FALSE)</f>
        <v>#N/A</v>
      </c>
      <c r="K24" s="99"/>
      <c r="L24" s="99"/>
      <c r="M24" s="248" t="e">
        <f>IF(E33&gt;0,"N/A",IF('Fill in This Sheet'!B49="Y",'Fill in This Sheet'!B51," "))</f>
        <v>#N/A</v>
      </c>
      <c r="N24" s="249"/>
      <c r="P24" s="5" t="s">
        <v>16</v>
      </c>
    </row>
    <row r="25" spans="1:16" s="2" customFormat="1" ht="6.6" customHeight="1" x14ac:dyDescent="0.25">
      <c r="B25" s="7"/>
      <c r="E25" s="12"/>
      <c r="F25" s="14"/>
      <c r="G25" s="14"/>
      <c r="H25" s="14"/>
      <c r="I25" s="12"/>
      <c r="J25" s="99"/>
      <c r="K25" s="99"/>
      <c r="L25" s="99"/>
      <c r="M25" s="69"/>
      <c r="N25" s="70"/>
    </row>
    <row r="26" spans="1:16" s="2" customFormat="1" ht="15.75" x14ac:dyDescent="0.25">
      <c r="B26" s="7" t="s">
        <v>17</v>
      </c>
      <c r="C26" s="2" t="s">
        <v>146</v>
      </c>
      <c r="E26" s="13"/>
      <c r="F26" s="196">
        <f>'Fill in This Sheet'!B116+'Fill in This Sheet'!B131+'Fill in This Sheet'!B146+'Fill in This Sheet'!B161+'Fill in This Sheet'!B176+'Fill in This Sheet'!B191+'Fill in This Sheet'!B206+'Fill in This Sheet'!B221+'Fill in This Sheet'!B236+'Fill in This Sheet'!B251</f>
        <v>0</v>
      </c>
      <c r="G26" s="199"/>
      <c r="H26" s="200"/>
      <c r="I26" s="13"/>
      <c r="J26" s="99">
        <v>0</v>
      </c>
      <c r="K26" s="99"/>
      <c r="L26" s="99"/>
      <c r="M26" s="71" t="s">
        <v>18</v>
      </c>
      <c r="N26" s="72"/>
      <c r="P26" s="73" t="str">
        <f>IF('Fill in This Sheet'!B$53="Y",'Fill in This Sheet'!B55," ")</f>
        <v xml:space="preserve"> </v>
      </c>
    </row>
    <row r="27" spans="1:16" s="2" customFormat="1" ht="6" customHeight="1" x14ac:dyDescent="0.25">
      <c r="B27" s="7"/>
      <c r="E27" s="12"/>
      <c r="I27" s="12"/>
      <c r="J27" s="99"/>
      <c r="K27" s="99"/>
      <c r="L27" s="99"/>
      <c r="P27" s="45"/>
    </row>
    <row r="28" spans="1:16" s="2" customFormat="1" ht="14.25" customHeight="1" x14ac:dyDescent="0.25">
      <c r="B28" s="7" t="s">
        <v>19</v>
      </c>
      <c r="C28" s="2" t="s">
        <v>21</v>
      </c>
      <c r="E28" s="13"/>
      <c r="F28" s="213">
        <f>N15-E15</f>
        <v>0</v>
      </c>
      <c r="G28" s="214"/>
      <c r="H28" s="215"/>
      <c r="I28" s="13"/>
      <c r="J28" s="101">
        <f>F28</f>
        <v>0</v>
      </c>
      <c r="K28" s="99"/>
      <c r="L28" s="99"/>
      <c r="P28" s="73" t="str">
        <f>IF('Fill in This Sheet'!B$53="Y",'Fill in This Sheet'!B56," ")</f>
        <v xml:space="preserve"> </v>
      </c>
    </row>
    <row r="29" spans="1:16" s="2" customFormat="1" ht="6" customHeight="1" x14ac:dyDescent="0.25">
      <c r="B29" s="7"/>
      <c r="E29" s="12"/>
      <c r="I29" s="12"/>
      <c r="J29" s="99"/>
      <c r="K29" s="99"/>
      <c r="L29" s="99"/>
      <c r="P29" s="45"/>
    </row>
    <row r="30" spans="1:16" s="2" customFormat="1" ht="13.5" customHeight="1" x14ac:dyDescent="0.25">
      <c r="B30" s="7" t="s">
        <v>20</v>
      </c>
      <c r="C30" s="2" t="s">
        <v>147</v>
      </c>
      <c r="E30" s="13"/>
      <c r="F30" s="196">
        <f>F24+F26</f>
        <v>0</v>
      </c>
      <c r="G30" s="199"/>
      <c r="H30" s="200"/>
      <c r="I30" s="13"/>
      <c r="J30" s="99" t="e">
        <f>J24*J28</f>
        <v>#N/A</v>
      </c>
      <c r="K30" s="101"/>
      <c r="L30" s="101"/>
      <c r="P30" s="73" t="str">
        <f>IF('Fill in This Sheet'!B$53="Y",'Fill in This Sheet'!B57," ")</f>
        <v xml:space="preserve"> </v>
      </c>
    </row>
    <row r="31" spans="1:16" s="2" customFormat="1" ht="6" customHeight="1" x14ac:dyDescent="0.25">
      <c r="B31" s="7"/>
      <c r="E31" s="12"/>
      <c r="I31" s="12"/>
      <c r="J31" s="99"/>
      <c r="K31" s="99"/>
      <c r="L31" s="99"/>
      <c r="P31" s="45"/>
    </row>
    <row r="32" spans="1:16" s="2" customFormat="1" ht="9" customHeight="1" x14ac:dyDescent="0.25">
      <c r="B32" s="15"/>
      <c r="C32" s="9"/>
      <c r="D32" s="9"/>
      <c r="E32" s="16"/>
      <c r="F32" s="9"/>
      <c r="G32" s="9"/>
      <c r="H32" s="9"/>
      <c r="I32" s="16"/>
      <c r="J32" s="99"/>
      <c r="K32" s="99"/>
      <c r="L32" s="99"/>
      <c r="P32" s="45"/>
    </row>
    <row r="33" spans="1:18" s="2" customFormat="1" ht="18.75" customHeight="1" x14ac:dyDescent="0.25">
      <c r="B33" s="17" t="s">
        <v>234</v>
      </c>
      <c r="C33" s="18" t="s">
        <v>23</v>
      </c>
      <c r="D33" s="9"/>
      <c r="E33" s="83" t="e">
        <f>IF(F30&lt;J30,F30,J30)</f>
        <v>#N/A</v>
      </c>
      <c r="F33" s="9"/>
      <c r="G33" s="9"/>
      <c r="H33" s="9"/>
      <c r="I33" s="87" t="e">
        <f>F30-E33</f>
        <v>#N/A</v>
      </c>
      <c r="P33" s="45"/>
    </row>
    <row r="34" spans="1:18" s="2" customFormat="1" ht="14.25" thickBot="1" x14ac:dyDescent="0.3">
      <c r="A34" s="8"/>
      <c r="B34" s="19"/>
      <c r="C34" s="19"/>
      <c r="D34" s="19"/>
      <c r="E34" s="28"/>
      <c r="F34" s="19"/>
      <c r="G34" s="19"/>
      <c r="H34" s="19"/>
      <c r="I34" s="28"/>
      <c r="J34" s="8"/>
      <c r="K34" s="8"/>
      <c r="L34" s="8"/>
      <c r="M34" s="8"/>
      <c r="N34" s="8"/>
      <c r="O34" s="8"/>
      <c r="P34" s="8"/>
    </row>
    <row r="35" spans="1:18" s="2" customFormat="1" ht="9" customHeight="1" thickTop="1" x14ac:dyDescent="0.25">
      <c r="E35" s="12"/>
      <c r="I35" s="12"/>
    </row>
    <row r="36" spans="1:18" s="2" customFormat="1" ht="16.5" x14ac:dyDescent="0.3">
      <c r="A36" s="9" t="s">
        <v>232</v>
      </c>
      <c r="E36" s="12"/>
      <c r="I36" s="12"/>
      <c r="J36" s="15" t="s">
        <v>112</v>
      </c>
      <c r="M36" s="2" t="s">
        <v>50</v>
      </c>
      <c r="N36" s="45"/>
      <c r="O36" s="91" t="e">
        <f>CHOOSE(Validation!F2,Validation!D2,Validation!D3,Validation!D4,Validation!D5,Validation!D6,Validation!D7,Validation!D8,Validation!D9,Validation!D10,Validation!D11,Validation!D12,Validation!D13,Validation!D14, Validation!D15, Validation!D16, Validation!D17, Validation!D18, Validation!D19, Validation!D20, Validation!D21, Validation!D22, Validation!D23, Validation!D24, Validation!D25, Validation!D26, Validation!D27, Validation!D28, Validation!D29, Validation!D30, Validation!D31, Validation!D32, Validation!D33, Validation!D34, Validation!D35, Validation!D36, Validation!D37, Validation!D38, Validation!D39, Validation!D40, Validation!D41, Validation!D42, Validation!D43, Validation!D44, Validation!D45, Validation!D46, Validation!D47, Validation!D48, Validation!D49, Validation!D50, Validation!D51, Validation!D52, Validation!D53, Validation!D54, Validation!D55, Validation!D56, Validation!D57, Validation!D58, Validation!D59, Validation!D60, Validation!D61)</f>
        <v>#N/A</v>
      </c>
      <c r="P36" s="89"/>
      <c r="Q36" s="90"/>
      <c r="R36" s="90"/>
    </row>
    <row r="37" spans="1:18" s="2" customFormat="1" ht="15.75" x14ac:dyDescent="0.25">
      <c r="B37" s="2" t="s">
        <v>22</v>
      </c>
      <c r="C37" s="2" t="s">
        <v>51</v>
      </c>
      <c r="E37" s="13"/>
      <c r="F37" s="193" t="e">
        <f>IF('Fill in This Sheet'!$B$36="N",0,'Federal Form-PRINT THIS'!N37*'Federal Form-PRINT THIS'!O37)</f>
        <v>#N/A</v>
      </c>
      <c r="G37" s="194"/>
      <c r="H37" s="195"/>
      <c r="I37" s="13"/>
      <c r="J37" s="165" t="e">
        <f>(O37*(N37-P43))</f>
        <v>#N/A</v>
      </c>
      <c r="K37" s="4"/>
      <c r="L37" s="4"/>
      <c r="M37" s="5" t="s">
        <v>45</v>
      </c>
      <c r="N37" s="88">
        <f>IF(N15-E15&gt;10,"error",IF(Validation!M36=1,0,Validation!M51))</f>
        <v>0</v>
      </c>
      <c r="O37" s="91" t="e">
        <f>IF($O$36=75,Validation!$L$10,IF($O$36=69,Validation!$K$10,IF($O$36=63,Validation!$K$10,IF($O$36=64,Validation!$L$10,IF($O$36=51,Validation!$K$10,IF($O$36=50,Validation!$J$10,0))))))</f>
        <v>#N/A</v>
      </c>
      <c r="P37" s="5" t="s">
        <v>197</v>
      </c>
    </row>
    <row r="38" spans="1:18" s="2" customFormat="1" ht="6" customHeight="1" x14ac:dyDescent="0.3">
      <c r="E38" s="12"/>
      <c r="F38" s="84"/>
      <c r="G38" s="84"/>
      <c r="H38" s="84"/>
      <c r="I38" s="12"/>
      <c r="J38" s="4"/>
      <c r="K38" s="4"/>
      <c r="L38" s="4"/>
      <c r="M38" s="5"/>
      <c r="N38" s="224"/>
      <c r="O38" s="224"/>
      <c r="P38" s="5"/>
    </row>
    <row r="39" spans="1:18" s="2" customFormat="1" ht="15.75" x14ac:dyDescent="0.25">
      <c r="B39" s="2" t="s">
        <v>24</v>
      </c>
      <c r="C39" s="2" t="s">
        <v>52</v>
      </c>
      <c r="E39" s="13"/>
      <c r="F39" s="193" t="e">
        <f>IF('Fill in This Sheet'!$B$36="N",0,'Federal Form-PRINT THIS'!N39*'Federal Form-PRINT THIS'!O39)</f>
        <v>#N/A</v>
      </c>
      <c r="G39" s="194"/>
      <c r="H39" s="195"/>
      <c r="I39" s="13"/>
      <c r="J39" s="165" t="e">
        <f>(O39*(N39-P45))</f>
        <v>#N/A</v>
      </c>
      <c r="K39" s="4"/>
      <c r="L39" s="4"/>
      <c r="M39" s="5" t="s">
        <v>46</v>
      </c>
      <c r="N39" s="88">
        <f>IF(N15-E15&gt;10,"error",IF(Validation!M36=1,0,Validation!N51))</f>
        <v>0</v>
      </c>
      <c r="O39" s="91" t="e">
        <f>IF($O$36=75,Validation!$L$11,IF($O$36=69,Validation!$K$11,IF($O$36=63,Validation!$K$11,IF($O$36=56,Validation!$L$11,IF($O$36=51,Validation!$K$11,IF($O$36=50,Validation!$J$11,0))))))</f>
        <v>#N/A</v>
      </c>
      <c r="P39" s="5" t="s">
        <v>48</v>
      </c>
    </row>
    <row r="40" spans="1:18" s="2" customFormat="1" ht="6" customHeight="1" x14ac:dyDescent="0.3">
      <c r="E40" s="12"/>
      <c r="F40" s="84"/>
      <c r="G40" s="84"/>
      <c r="H40" s="84"/>
      <c r="I40" s="12"/>
      <c r="J40" s="4"/>
      <c r="K40" s="4"/>
      <c r="L40" s="4"/>
      <c r="M40" s="5"/>
      <c r="N40" s="225"/>
      <c r="O40" s="225"/>
      <c r="P40" s="5"/>
    </row>
    <row r="41" spans="1:18" s="2" customFormat="1" ht="18" x14ac:dyDescent="0.4">
      <c r="B41" s="2" t="s">
        <v>25</v>
      </c>
      <c r="C41" s="2" t="s">
        <v>53</v>
      </c>
      <c r="E41" s="13"/>
      <c r="F41" s="193" t="e">
        <f>IF('Fill in This Sheet'!$B$36="N",0,'Federal Form-PRINT THIS'!N41*'Federal Form-PRINT THIS'!O41)</f>
        <v>#N/A</v>
      </c>
      <c r="G41" s="194"/>
      <c r="H41" s="195"/>
      <c r="I41" s="13"/>
      <c r="J41" s="108" t="e">
        <f>(O41*(N41-P47))</f>
        <v>#N/A</v>
      </c>
      <c r="K41" s="4"/>
      <c r="L41" s="4"/>
      <c r="M41" s="5" t="s">
        <v>47</v>
      </c>
      <c r="N41" s="88">
        <f>IF(N15-E15&gt;10,"error",IF(Validation!M36=1,0,Validation!O51))</f>
        <v>0</v>
      </c>
      <c r="O41" s="91" t="e">
        <f>IF($O$36=75,Validation!$L$12,IF($O$36=69,Validation!$K$12,IF($O$36=63,Validation!$K$12,IF($O$36=56,Validation!$L$12,IF($O$36=51,Validation!$K$12,IF($O$36=50,Validation!$J$12,0))))))</f>
        <v>#N/A</v>
      </c>
      <c r="P41" s="5" t="s">
        <v>49</v>
      </c>
    </row>
    <row r="42" spans="1:18" s="2" customFormat="1" ht="6" customHeight="1" x14ac:dyDescent="0.3">
      <c r="E42" s="12"/>
      <c r="F42" s="84"/>
      <c r="G42" s="84"/>
      <c r="H42" s="84"/>
      <c r="I42" s="12"/>
    </row>
    <row r="43" spans="1:18" s="2" customFormat="1" ht="15.75" x14ac:dyDescent="0.25">
      <c r="B43" s="2" t="s">
        <v>26</v>
      </c>
      <c r="C43" s="2" t="s">
        <v>111</v>
      </c>
      <c r="E43" s="13"/>
      <c r="F43" s="193" t="e">
        <f>F37+F39+F41</f>
        <v>#N/A</v>
      </c>
      <c r="G43" s="194"/>
      <c r="H43" s="195"/>
      <c r="I43" s="13"/>
      <c r="J43" s="107" t="e">
        <f>J37+J39+J41</f>
        <v>#N/A</v>
      </c>
      <c r="O43" s="5" t="s">
        <v>235</v>
      </c>
      <c r="P43" s="88">
        <f>'Fill in This Sheet'!B118+'Fill in This Sheet'!B133+'Fill in This Sheet'!B148+'Fill in This Sheet'!B163+'Fill in This Sheet'!B178+'Fill in This Sheet'!B193+'Fill in This Sheet'!B208+'Fill in This Sheet'!B223+'Fill in This Sheet'!B238+'Fill in This Sheet'!B253</f>
        <v>0</v>
      </c>
    </row>
    <row r="44" spans="1:18" s="2" customFormat="1" ht="6" customHeight="1" x14ac:dyDescent="0.3">
      <c r="E44" s="12"/>
      <c r="F44" s="226"/>
      <c r="G44" s="227"/>
      <c r="H44" s="228"/>
      <c r="I44" s="12"/>
      <c r="P44" s="5"/>
    </row>
    <row r="45" spans="1:18" s="2" customFormat="1" ht="15.75" x14ac:dyDescent="0.25">
      <c r="B45" s="2" t="s">
        <v>27</v>
      </c>
      <c r="C45" s="2" t="s">
        <v>196</v>
      </c>
      <c r="E45" s="13"/>
      <c r="F45" s="193" t="e">
        <f>((P43*O37)+(P45*O39)+(P47*O41))*-1</f>
        <v>#N/A</v>
      </c>
      <c r="G45" s="194"/>
      <c r="H45" s="195"/>
      <c r="I45" s="13"/>
      <c r="O45" s="5" t="s">
        <v>236</v>
      </c>
      <c r="P45" s="88">
        <f>'Fill in This Sheet'!B120+'Fill in This Sheet'!B135+'Fill in This Sheet'!B150+'Fill in This Sheet'!B165+'Fill in This Sheet'!B180+'Fill in This Sheet'!B195+'Fill in This Sheet'!B210+'Fill in This Sheet'!B225+'Fill in This Sheet'!B240+'Fill in This Sheet'!B255</f>
        <v>0</v>
      </c>
    </row>
    <row r="46" spans="1:18" s="2" customFormat="1" ht="12.6" customHeight="1" x14ac:dyDescent="0.3">
      <c r="E46" s="12"/>
      <c r="F46" s="221" t="e">
        <f>IF(F45&gt;0,F45*-1,F45)</f>
        <v>#N/A</v>
      </c>
      <c r="G46" s="222"/>
      <c r="H46" s="223"/>
      <c r="I46" s="12"/>
      <c r="P46" s="74"/>
    </row>
    <row r="47" spans="1:18" s="2" customFormat="1" ht="15" x14ac:dyDescent="0.25">
      <c r="C47" s="20" t="s">
        <v>244</v>
      </c>
      <c r="E47" s="13"/>
      <c r="F47" s="210" t="e">
        <f>F43+F45</f>
        <v>#N/A</v>
      </c>
      <c r="G47" s="211"/>
      <c r="H47" s="212"/>
      <c r="I47" s="13"/>
      <c r="O47" s="5" t="s">
        <v>237</v>
      </c>
      <c r="P47" s="88">
        <f>'Fill in This Sheet'!B122+'Fill in This Sheet'!B137+'Fill in This Sheet'!B152+'Fill in This Sheet'!B167+'Fill in This Sheet'!B182+'Fill in This Sheet'!B197+'Fill in This Sheet'!B212+'Fill in This Sheet'!B227+'Fill in This Sheet'!B242+'Fill in This Sheet'!B257</f>
        <v>0</v>
      </c>
    </row>
    <row r="48" spans="1:18" s="2" customFormat="1" ht="6.6" customHeight="1" x14ac:dyDescent="0.25">
      <c r="E48" s="12"/>
      <c r="I48" s="12"/>
    </row>
    <row r="49" spans="1:18" s="2" customFormat="1" ht="33.75" customHeight="1" x14ac:dyDescent="0.25">
      <c r="B49" s="178" t="s">
        <v>304</v>
      </c>
      <c r="C49" s="179" t="s">
        <v>295</v>
      </c>
      <c r="D49" s="160"/>
      <c r="E49" s="177" t="e">
        <f>IF(F47&gt;J43,J43,F47)</f>
        <v>#N/A</v>
      </c>
      <c r="F49" s="161"/>
      <c r="G49" s="161"/>
      <c r="H49" s="161"/>
      <c r="I49" s="177" t="e">
        <f>F47-E49</f>
        <v>#N/A</v>
      </c>
      <c r="K49" s="241" t="s">
        <v>296</v>
      </c>
      <c r="L49" s="242"/>
      <c r="M49" s="242"/>
      <c r="N49" s="242"/>
      <c r="O49" s="242"/>
      <c r="P49" s="243"/>
    </row>
    <row r="50" spans="1:18" s="2" customFormat="1" ht="15" customHeight="1" thickBot="1" x14ac:dyDescent="0.3">
      <c r="B50" s="160"/>
      <c r="C50" s="160"/>
      <c r="D50" s="160"/>
      <c r="E50" s="180"/>
      <c r="F50" s="161"/>
      <c r="G50" s="161"/>
      <c r="H50" s="161"/>
      <c r="I50" s="180"/>
      <c r="K50" s="244"/>
      <c r="L50" s="244"/>
      <c r="M50" s="244"/>
      <c r="N50" s="244"/>
      <c r="O50" s="244"/>
      <c r="P50" s="244"/>
    </row>
    <row r="51" spans="1:18" s="2" customFormat="1" ht="16.5" customHeight="1" thickTop="1" x14ac:dyDescent="0.25">
      <c r="A51" s="162" t="s">
        <v>28</v>
      </c>
      <c r="B51" s="30"/>
      <c r="C51" s="30"/>
      <c r="D51" s="30"/>
      <c r="E51" s="163"/>
      <c r="F51" s="164"/>
      <c r="G51" s="164"/>
      <c r="H51" s="164"/>
      <c r="I51" s="163"/>
      <c r="J51" s="30"/>
      <c r="K51" s="30"/>
      <c r="L51" s="30"/>
      <c r="M51" s="30"/>
      <c r="N51" s="30"/>
      <c r="O51" s="30"/>
      <c r="P51" s="30"/>
    </row>
    <row r="52" spans="1:18" s="2" customFormat="1" ht="16.5" customHeight="1" x14ac:dyDescent="0.25">
      <c r="B52" s="2" t="s">
        <v>303</v>
      </c>
      <c r="C52" s="2" t="s">
        <v>29</v>
      </c>
      <c r="E52" s="23">
        <v>0.7</v>
      </c>
      <c r="F52" s="24"/>
      <c r="G52" s="24"/>
      <c r="H52" s="22"/>
      <c r="I52" s="25">
        <v>0.7</v>
      </c>
      <c r="P52" s="2" t="s">
        <v>30</v>
      </c>
    </row>
    <row r="53" spans="1:18" s="2" customFormat="1" ht="16.5" customHeight="1" x14ac:dyDescent="0.25">
      <c r="E53" s="52"/>
      <c r="F53" s="22"/>
      <c r="G53" s="22"/>
      <c r="H53" s="22"/>
      <c r="I53" s="12"/>
    </row>
    <row r="54" spans="1:18" s="2" customFormat="1" ht="16.5" customHeight="1" x14ac:dyDescent="0.3">
      <c r="B54" s="2" t="s">
        <v>31</v>
      </c>
      <c r="C54" s="2" t="s">
        <v>56</v>
      </c>
      <c r="P54" s="3">
        <f>'Fill in This Sheet'!B44</f>
        <v>0</v>
      </c>
    </row>
    <row r="55" spans="1:18" s="2" customFormat="1" ht="16.5" customHeight="1" x14ac:dyDescent="0.25">
      <c r="C55" s="26" t="s">
        <v>55</v>
      </c>
      <c r="E55" s="85">
        <f>'Fill in This Sheet'!B92</f>
        <v>0</v>
      </c>
      <c r="I55" s="85">
        <f>'Fill in This Sheet'!B94</f>
        <v>0</v>
      </c>
      <c r="P55" s="137">
        <f>'Fill in This Sheet'!B45</f>
        <v>0</v>
      </c>
    </row>
    <row r="56" spans="1:18" s="2" customFormat="1" ht="16.5" customHeight="1" x14ac:dyDescent="0.25">
      <c r="E56" s="46"/>
      <c r="F56" s="22"/>
      <c r="G56" s="22"/>
      <c r="H56" s="22"/>
      <c r="I56" s="46"/>
      <c r="P56" s="3">
        <f>'Fill in This Sheet'!B46</f>
        <v>0</v>
      </c>
    </row>
    <row r="57" spans="1:18" s="2" customFormat="1" ht="16.5" customHeight="1" x14ac:dyDescent="0.25">
      <c r="E57" s="12"/>
      <c r="F57" s="22"/>
      <c r="G57" s="22"/>
      <c r="H57" s="22"/>
      <c r="I57" s="12"/>
    </row>
    <row r="58" spans="1:18" s="2" customFormat="1" ht="15.75" x14ac:dyDescent="0.25">
      <c r="B58" s="21" t="s">
        <v>32</v>
      </c>
      <c r="C58" s="18" t="s">
        <v>33</v>
      </c>
      <c r="D58" s="9"/>
      <c r="E58" s="83">
        <f>E52*E55</f>
        <v>0</v>
      </c>
      <c r="F58" s="27"/>
      <c r="G58" s="27"/>
      <c r="H58" s="27"/>
      <c r="I58" s="86">
        <f>I52*I55</f>
        <v>0</v>
      </c>
      <c r="P58" s="3">
        <f>'Fill in This Sheet'!B47</f>
        <v>0</v>
      </c>
    </row>
    <row r="59" spans="1:18" s="2" customFormat="1" ht="14.25" thickBot="1" x14ac:dyDescent="0.3">
      <c r="A59" s="8"/>
      <c r="B59" s="8"/>
      <c r="C59" s="8"/>
      <c r="D59" s="8"/>
      <c r="E59" s="28"/>
      <c r="F59" s="29"/>
      <c r="G59" s="29"/>
      <c r="H59" s="29"/>
      <c r="I59" s="28"/>
      <c r="J59" s="8"/>
      <c r="K59" s="8"/>
      <c r="L59" s="8"/>
      <c r="M59" s="8"/>
      <c r="N59" s="8"/>
      <c r="O59" s="8"/>
      <c r="P59" s="8"/>
    </row>
    <row r="60" spans="1:18" s="2" customFormat="1" ht="24.75" customHeight="1" thickTop="1" x14ac:dyDescent="0.25">
      <c r="A60" s="9" t="s">
        <v>297</v>
      </c>
      <c r="E60" s="12"/>
      <c r="I60" s="30"/>
    </row>
    <row r="61" spans="1:18" s="2" customFormat="1" ht="15.75" x14ac:dyDescent="0.25">
      <c r="B61" s="21" t="s">
        <v>34</v>
      </c>
      <c r="C61" s="18" t="s">
        <v>35</v>
      </c>
      <c r="E61" s="83">
        <f>IF('Fill in This Sheet'!B61="N",'Fill in This Sheet'!B96,0)</f>
        <v>0</v>
      </c>
      <c r="G61" s="132" t="s">
        <v>36</v>
      </c>
      <c r="M61" s="245" t="str">
        <f>IF('Fill in This Sheet'!B61="Y",'Fill in This Sheet'!B63,IF('Fill in This Sheet'!B61="y",'Fill in This Sheet'!B63," "))</f>
        <v xml:space="preserve"> </v>
      </c>
      <c r="N61" s="245"/>
      <c r="O61" s="31" t="s">
        <v>54</v>
      </c>
      <c r="P61" s="32"/>
      <c r="R61" s="26"/>
    </row>
    <row r="62" spans="1:18" s="2" customFormat="1" ht="9.75" customHeight="1" thickBot="1" x14ac:dyDescent="0.3">
      <c r="A62" s="8"/>
      <c r="B62" s="8"/>
      <c r="C62" s="8"/>
      <c r="D62" s="8"/>
      <c r="E62" s="2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R62" s="26"/>
    </row>
    <row r="63" spans="1:18" s="2" customFormat="1" ht="26.25" customHeight="1" thickTop="1" x14ac:dyDescent="0.25">
      <c r="A63" s="9" t="s">
        <v>298</v>
      </c>
      <c r="E63" s="12"/>
      <c r="I63" s="30"/>
      <c r="R63" s="26"/>
    </row>
    <row r="64" spans="1:18" s="2" customFormat="1" ht="17.25" customHeight="1" x14ac:dyDescent="0.25">
      <c r="B64" s="21" t="s">
        <v>37</v>
      </c>
      <c r="C64" s="18" t="s">
        <v>38</v>
      </c>
      <c r="E64" s="86">
        <f>'Fill in This Sheet'!B98+'Fill in This Sheet'!B100+'Fill in This Sheet'!B102+'Fill in This Sheet'!B104+'Fill in This Sheet'!B106</f>
        <v>0</v>
      </c>
      <c r="G64" s="75" t="s">
        <v>106</v>
      </c>
      <c r="H64" s="76"/>
      <c r="I64" s="76"/>
      <c r="J64" s="76"/>
      <c r="K64" s="76"/>
      <c r="L64" s="76"/>
      <c r="M64" s="76"/>
      <c r="N64" s="77"/>
    </row>
    <row r="65" spans="1:16" s="2" customFormat="1" ht="6.75" customHeight="1" thickBot="1" x14ac:dyDescent="0.3">
      <c r="A65" s="8"/>
      <c r="B65" s="8"/>
      <c r="C65" s="33"/>
      <c r="D65" s="8"/>
      <c r="E65" s="2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s="2" customFormat="1" ht="9" customHeight="1" thickTop="1" thickBot="1" x14ac:dyDescent="0.3">
      <c r="E66" s="34"/>
      <c r="I66" s="34"/>
    </row>
    <row r="67" spans="1:16" s="2" customFormat="1" ht="17.25" thickTop="1" thickBot="1" x14ac:dyDescent="0.3">
      <c r="C67" s="9" t="s">
        <v>305</v>
      </c>
      <c r="E67" s="153" t="e">
        <f>IF(E64+E61+E58+E49&gt;E69,E69,E64+E61+E58+E49+E33)</f>
        <v>#N/A</v>
      </c>
      <c r="F67" s="250"/>
      <c r="G67" s="250"/>
      <c r="H67" s="250"/>
      <c r="I67" s="153" t="e">
        <f>IF(I68="",IF(I68=0,I58+I49+I33+E64+E58+E61+E49+E33-E67))</f>
        <v>#N/A</v>
      </c>
      <c r="N67" s="191"/>
    </row>
    <row r="68" spans="1:16" s="2" customFormat="1" ht="18.75" customHeight="1" thickTop="1" thickBot="1" x14ac:dyDescent="0.3">
      <c r="C68" s="9"/>
      <c r="E68" s="147"/>
      <c r="F68" s="141"/>
      <c r="G68" s="141"/>
      <c r="H68" s="141"/>
      <c r="I68" s="148"/>
    </row>
    <row r="69" spans="1:16" s="2" customFormat="1" ht="22.5" customHeight="1" thickBot="1" x14ac:dyDescent="0.35">
      <c r="C69" s="149" t="s">
        <v>160</v>
      </c>
      <c r="E69" s="150">
        <f>'Fill in This Sheet'!B85</f>
        <v>0</v>
      </c>
      <c r="F69" s="141"/>
      <c r="G69" s="141"/>
      <c r="H69" s="141"/>
      <c r="I69" s="150">
        <f>'Fill in This Sheet'!B87</f>
        <v>0</v>
      </c>
      <c r="N69" s="192"/>
    </row>
    <row r="70" spans="1:16" s="2" customFormat="1" ht="13.5" x14ac:dyDescent="0.25">
      <c r="E70" s="35" t="s">
        <v>12</v>
      </c>
      <c r="F70" s="35"/>
      <c r="G70" s="35"/>
      <c r="H70" s="36"/>
      <c r="I70" s="35" t="s">
        <v>13</v>
      </c>
    </row>
    <row r="71" spans="1:16" s="2" customFormat="1" ht="18" customHeight="1" x14ac:dyDescent="0.25"/>
    <row r="72" spans="1:16" s="2" customFormat="1" ht="15" customHeight="1" x14ac:dyDescent="0.25">
      <c r="A72" s="37" t="s">
        <v>302</v>
      </c>
    </row>
    <row r="73" spans="1:16" s="2" customFormat="1" ht="12" customHeight="1" x14ac:dyDescent="0.25">
      <c r="A73" s="38" t="s">
        <v>39</v>
      </c>
      <c r="B73" s="233" t="s">
        <v>40</v>
      </c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173"/>
      <c r="O73" s="173"/>
      <c r="P73" s="173"/>
    </row>
    <row r="74" spans="1:16" s="2" customFormat="1" ht="25.5" customHeight="1" x14ac:dyDescent="0.25">
      <c r="A74" s="39" t="s">
        <v>41</v>
      </c>
      <c r="B74" s="234" t="s">
        <v>42</v>
      </c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172"/>
      <c r="O74" s="172"/>
      <c r="P74" s="172"/>
    </row>
    <row r="75" spans="1:16" s="2" customFormat="1" ht="15.75" customHeight="1" thickBot="1" x14ac:dyDescent="0.3">
      <c r="G75" s="40"/>
    </row>
    <row r="76" spans="1:16" s="181" customFormat="1" ht="15" customHeight="1" thickTop="1" x14ac:dyDescent="0.25">
      <c r="C76" s="182" t="s">
        <v>300</v>
      </c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4"/>
    </row>
    <row r="77" spans="1:16" s="181" customFormat="1" ht="15" customHeight="1" thickBot="1" x14ac:dyDescent="0.3">
      <c r="C77" s="185" t="s">
        <v>301</v>
      </c>
      <c r="D77" s="186"/>
      <c r="E77" s="186"/>
      <c r="F77" s="186"/>
      <c r="G77" s="186"/>
      <c r="H77" s="186"/>
      <c r="I77" s="186"/>
      <c r="J77" s="186"/>
      <c r="K77" s="186"/>
      <c r="L77" s="186"/>
      <c r="M77" s="186"/>
      <c r="N77" s="186"/>
      <c r="O77" s="186"/>
      <c r="P77" s="187"/>
    </row>
    <row r="78" spans="1:16" s="2" customFormat="1" ht="15.75" customHeight="1" thickTop="1" x14ac:dyDescent="0.25"/>
    <row r="79" spans="1:16" s="2" customFormat="1" ht="19.5" customHeight="1" x14ac:dyDescent="0.25">
      <c r="B79" s="240"/>
      <c r="C79" s="240"/>
      <c r="D79" s="240"/>
      <c r="F79" s="240">
        <f>'Fill in This Sheet'!B20</f>
        <v>0</v>
      </c>
      <c r="G79" s="240"/>
      <c r="H79" s="240"/>
      <c r="J79" s="240"/>
      <c r="K79" s="240"/>
      <c r="L79" s="240"/>
      <c r="M79" s="240"/>
      <c r="N79" s="240"/>
      <c r="O79" s="240"/>
      <c r="P79" s="240"/>
    </row>
    <row r="80" spans="1:16" s="2" customFormat="1" ht="18" customHeight="1" x14ac:dyDescent="0.25">
      <c r="C80" s="2" t="s">
        <v>238</v>
      </c>
      <c r="F80" s="2" t="s">
        <v>239</v>
      </c>
      <c r="J80" s="2" t="s">
        <v>240</v>
      </c>
    </row>
    <row r="81" spans="1:16" s="2" customFormat="1" ht="6.6" customHeight="1" x14ac:dyDescent="0.25"/>
    <row r="82" spans="1:16" s="2" customFormat="1" ht="20.25" customHeight="1" x14ac:dyDescent="0.25">
      <c r="I82" s="2" t="s">
        <v>241</v>
      </c>
    </row>
    <row r="83" spans="1:16" s="2" customFormat="1" ht="17.25" customHeight="1" x14ac:dyDescent="0.25">
      <c r="A83" s="2" t="s">
        <v>43</v>
      </c>
      <c r="C83" s="232">
        <f>'Fill in This Sheet'!B79</f>
        <v>0</v>
      </c>
      <c r="D83" s="232"/>
      <c r="E83" s="232"/>
      <c r="I83" s="2" t="s">
        <v>242</v>
      </c>
    </row>
    <row r="84" spans="1:16" s="2" customFormat="1" ht="12.75" customHeight="1" x14ac:dyDescent="0.25"/>
    <row r="85" spans="1:16" s="2" customFormat="1" ht="22.5" customHeight="1" x14ac:dyDescent="0.25">
      <c r="B85" s="231"/>
      <c r="C85" s="231"/>
      <c r="D85" s="231"/>
      <c r="E85" s="231"/>
      <c r="I85" s="3"/>
      <c r="J85" s="3"/>
      <c r="K85" s="3"/>
      <c r="L85" s="3"/>
      <c r="M85" s="3"/>
      <c r="N85" s="3"/>
      <c r="O85" s="3"/>
      <c r="P85" s="3"/>
    </row>
    <row r="86" spans="1:16" s="2" customFormat="1" ht="23.25" customHeight="1" x14ac:dyDescent="0.25">
      <c r="B86" s="42"/>
      <c r="C86" s="42"/>
      <c r="D86" s="42"/>
      <c r="E86" s="42"/>
      <c r="F86" s="42"/>
      <c r="I86" s="42" t="s">
        <v>243</v>
      </c>
      <c r="J86" s="42"/>
      <c r="K86" s="42"/>
      <c r="L86" s="42"/>
      <c r="M86" s="42"/>
      <c r="N86" s="42"/>
      <c r="O86" s="42"/>
      <c r="P86" s="42"/>
    </row>
    <row r="87" spans="1:16" s="2" customFormat="1" ht="13.5" x14ac:dyDescent="0.25">
      <c r="B87" s="3"/>
      <c r="C87" s="3"/>
      <c r="D87" s="3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</row>
    <row r="88" spans="1:16" s="2" customFormat="1" ht="15.75" customHeight="1" thickBot="1" x14ac:dyDescent="0.3"/>
    <row r="89" spans="1:16" s="2" customFormat="1" ht="31.5" customHeight="1" thickTop="1" thickBot="1" x14ac:dyDescent="0.3">
      <c r="A89" s="235" t="s">
        <v>299</v>
      </c>
      <c r="B89" s="236"/>
      <c r="C89" s="236"/>
      <c r="D89" s="236"/>
      <c r="E89" s="236"/>
      <c r="F89" s="236"/>
      <c r="G89" s="236"/>
      <c r="H89" s="236"/>
      <c r="I89" s="236"/>
      <c r="J89" s="236"/>
      <c r="K89" s="236"/>
      <c r="L89" s="236"/>
      <c r="M89" s="236"/>
      <c r="N89" s="236"/>
      <c r="O89" s="236"/>
      <c r="P89" s="237"/>
    </row>
    <row r="90" spans="1:16" s="2" customFormat="1" ht="14.25" thickTop="1" x14ac:dyDescent="0.25">
      <c r="A90" s="44" t="s">
        <v>44</v>
      </c>
      <c r="P90" s="166" t="s">
        <v>308</v>
      </c>
    </row>
    <row r="91" spans="1:16" s="2" customFormat="1" ht="13.5" x14ac:dyDescent="0.25"/>
    <row r="92" spans="1:16" s="2" customFormat="1" ht="13.5" x14ac:dyDescent="0.25"/>
    <row r="93" spans="1:16" s="2" customFormat="1" ht="13.5" x14ac:dyDescent="0.25"/>
    <row r="94" spans="1:16" s="2" customFormat="1" ht="22.5" customHeight="1" x14ac:dyDescent="0.25"/>
    <row r="95" spans="1:16" s="2" customFormat="1" ht="13.5" x14ac:dyDescent="0.25"/>
    <row r="96" spans="1:16" s="2" customFormat="1" ht="51" customHeight="1" x14ac:dyDescent="0.25"/>
    <row r="97" s="2" customFormat="1" ht="13.5" x14ac:dyDescent="0.25"/>
    <row r="98" s="2" customFormat="1" ht="13.5" x14ac:dyDescent="0.25"/>
    <row r="99" s="2" customFormat="1" ht="13.5" x14ac:dyDescent="0.25"/>
    <row r="100" s="2" customFormat="1" ht="13.5" x14ac:dyDescent="0.25"/>
    <row r="101" s="2" customFormat="1" ht="13.5" x14ac:dyDescent="0.25"/>
    <row r="102" s="2" customFormat="1" ht="13.5" x14ac:dyDescent="0.25"/>
    <row r="103" s="2" customFormat="1" ht="13.5" x14ac:dyDescent="0.25"/>
    <row r="104" s="2" customFormat="1" ht="13.5" x14ac:dyDescent="0.25"/>
    <row r="105" s="2" customFormat="1" ht="13.5" x14ac:dyDescent="0.25"/>
    <row r="106" s="2" customFormat="1" ht="13.5" x14ac:dyDescent="0.25"/>
    <row r="107" s="2" customFormat="1" ht="13.5" x14ac:dyDescent="0.25"/>
    <row r="108" s="2" customFormat="1" ht="13.5" x14ac:dyDescent="0.25"/>
    <row r="109" s="2" customFormat="1" ht="13.5" x14ac:dyDescent="0.25"/>
    <row r="110" s="2" customFormat="1" ht="13.5" x14ac:dyDescent="0.25"/>
    <row r="111" s="2" customFormat="1" ht="13.5" x14ac:dyDescent="0.25"/>
    <row r="112" s="2" customFormat="1" ht="13.5" x14ac:dyDescent="0.25"/>
    <row r="113" spans="1:16" s="2" customFormat="1" ht="13.5" x14ac:dyDescent="0.25"/>
    <row r="114" spans="1:16" s="2" customFormat="1" ht="13.5" x14ac:dyDescent="0.25"/>
    <row r="115" spans="1:16" s="2" customFormat="1" ht="13.5" x14ac:dyDescent="0.25"/>
    <row r="116" spans="1:16" s="2" customFormat="1" ht="13.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s="2" customFormat="1" ht="13.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s="2" customFormat="1" ht="13.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s="2" customFormat="1" ht="13.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s="2" customFormat="1" ht="13.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s="2" customFormat="1" ht="13.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s="2" customFormat="1" ht="13.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</sheetData>
  <sheetProtection algorithmName="SHA-512" hashValue="fPraUFbEue5b44RRE2PzggscwBahpvYgmFaTJMrJwhzxiyxqZMUW96VAvRneVFpMa64XlHJU3v4b33CskQpGVg==" saltValue="khBgAhPiMpGXbDW5LJ0Niw==" spinCount="100000" sheet="1" selectLockedCells="1" selectUnlockedCells="1"/>
  <mergeCells count="43">
    <mergeCell ref="A2:O2"/>
    <mergeCell ref="B79:D79"/>
    <mergeCell ref="F79:H79"/>
    <mergeCell ref="J79:P79"/>
    <mergeCell ref="K49:P49"/>
    <mergeCell ref="K50:P50"/>
    <mergeCell ref="M61:N61"/>
    <mergeCell ref="B3:C3"/>
    <mergeCell ref="D3:M3"/>
    <mergeCell ref="D12:P12"/>
    <mergeCell ref="F41:H41"/>
    <mergeCell ref="M24:N24"/>
    <mergeCell ref="F67:H67"/>
    <mergeCell ref="F17:P17"/>
    <mergeCell ref="F18:P18"/>
    <mergeCell ref="F45:H45"/>
    <mergeCell ref="B85:E85"/>
    <mergeCell ref="C83:E83"/>
    <mergeCell ref="B73:M73"/>
    <mergeCell ref="B74:M74"/>
    <mergeCell ref="A89:P89"/>
    <mergeCell ref="A1:P1"/>
    <mergeCell ref="F47:H47"/>
    <mergeCell ref="F37:H37"/>
    <mergeCell ref="F28:H28"/>
    <mergeCell ref="B6:C6"/>
    <mergeCell ref="H6:N6"/>
    <mergeCell ref="B8:D9"/>
    <mergeCell ref="F8:H9"/>
    <mergeCell ref="J8:P9"/>
    <mergeCell ref="F46:H46"/>
    <mergeCell ref="N38:O38"/>
    <mergeCell ref="N40:O40"/>
    <mergeCell ref="F39:H39"/>
    <mergeCell ref="F44:H44"/>
    <mergeCell ref="F30:H30"/>
    <mergeCell ref="N15:P15"/>
    <mergeCell ref="F43:H43"/>
    <mergeCell ref="F24:H24"/>
    <mergeCell ref="F26:H26"/>
    <mergeCell ref="J19:P19"/>
    <mergeCell ref="F22:H22"/>
    <mergeCell ref="F21:H21"/>
  </mergeCells>
  <phoneticPr fontId="0" type="noConversion"/>
  <hyperlinks>
    <hyperlink ref="C55" r:id="rId1" xr:uid="{00000000-0004-0000-0000-000000000000}"/>
  </hyperlinks>
  <printOptions horizontalCentered="1"/>
  <pageMargins left="0" right="0" top="0.25" bottom="0" header="0.5" footer="0.25"/>
  <pageSetup scale="57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0000"/>
  </sheetPr>
  <dimension ref="A1:G261"/>
  <sheetViews>
    <sheetView zoomScaleNormal="100" workbookViewId="0">
      <selection activeCell="B6" sqref="B6"/>
    </sheetView>
  </sheetViews>
  <sheetFormatPr defaultRowHeight="12.75" x14ac:dyDescent="0.2"/>
  <cols>
    <col min="1" max="1" width="86.85546875" customWidth="1"/>
    <col min="2" max="3" width="29.7109375" customWidth="1"/>
  </cols>
  <sheetData>
    <row r="1" spans="1:2" ht="45" x14ac:dyDescent="0.25">
      <c r="A1" s="188" t="s">
        <v>309</v>
      </c>
      <c r="B1" s="139" t="s">
        <v>94</v>
      </c>
    </row>
    <row r="3" spans="1:2" x14ac:dyDescent="0.2">
      <c r="A3" s="252" t="s">
        <v>92</v>
      </c>
      <c r="B3" s="253"/>
    </row>
    <row r="5" spans="1:2" x14ac:dyDescent="0.2">
      <c r="A5" s="255"/>
      <c r="B5" s="255"/>
    </row>
    <row r="6" spans="1:2" ht="15.95" customHeight="1" x14ac:dyDescent="0.2">
      <c r="A6" t="s">
        <v>61</v>
      </c>
      <c r="B6" s="142"/>
    </row>
    <row r="8" spans="1:2" x14ac:dyDescent="0.2">
      <c r="A8" s="255"/>
      <c r="B8" s="255"/>
    </row>
    <row r="9" spans="1:2" ht="15.95" customHeight="1" x14ac:dyDescent="0.2">
      <c r="A9" t="s">
        <v>62</v>
      </c>
      <c r="B9" s="142"/>
    </row>
    <row r="10" spans="1:2" x14ac:dyDescent="0.2">
      <c r="A10" s="159" t="s">
        <v>306</v>
      </c>
    </row>
    <row r="11" spans="1:2" x14ac:dyDescent="0.2">
      <c r="A11" s="158"/>
    </row>
    <row r="12" spans="1:2" x14ac:dyDescent="0.2">
      <c r="A12" s="252" t="s">
        <v>93</v>
      </c>
      <c r="B12" s="253"/>
    </row>
    <row r="14" spans="1:2" ht="15.95" customHeight="1" x14ac:dyDescent="0.2">
      <c r="A14" s="53" t="s">
        <v>63</v>
      </c>
      <c r="B14" s="136"/>
    </row>
    <row r="15" spans="1:2" x14ac:dyDescent="0.2">
      <c r="B15" s="59"/>
    </row>
    <row r="16" spans="1:2" ht="15.95" customHeight="1" x14ac:dyDescent="0.2">
      <c r="A16" s="53" t="s">
        <v>64</v>
      </c>
      <c r="B16" s="136"/>
    </row>
    <row r="17" spans="1:2" x14ac:dyDescent="0.2">
      <c r="B17" s="59"/>
    </row>
    <row r="18" spans="1:2" ht="15.95" customHeight="1" x14ac:dyDescent="0.2">
      <c r="A18" s="53" t="s">
        <v>65</v>
      </c>
      <c r="B18" s="136"/>
    </row>
    <row r="19" spans="1:2" x14ac:dyDescent="0.2">
      <c r="B19" s="59"/>
    </row>
    <row r="20" spans="1:2" ht="15.95" customHeight="1" x14ac:dyDescent="0.2">
      <c r="A20" s="53" t="s">
        <v>66</v>
      </c>
      <c r="B20" s="102"/>
    </row>
    <row r="21" spans="1:2" x14ac:dyDescent="0.2">
      <c r="B21" s="59"/>
    </row>
    <row r="22" spans="1:2" ht="15.95" customHeight="1" x14ac:dyDescent="0.2">
      <c r="A22" s="53" t="s">
        <v>67</v>
      </c>
      <c r="B22" s="136"/>
    </row>
    <row r="23" spans="1:2" x14ac:dyDescent="0.2">
      <c r="B23" s="59"/>
    </row>
    <row r="24" spans="1:2" ht="15.95" customHeight="1" x14ac:dyDescent="0.2">
      <c r="A24" s="53" t="s">
        <v>68</v>
      </c>
      <c r="B24" s="102"/>
    </row>
    <row r="25" spans="1:2" ht="15.95" customHeight="1" x14ac:dyDescent="0.2">
      <c r="A25" s="53"/>
      <c r="B25" s="134"/>
    </row>
    <row r="26" spans="1:2" ht="15.95" customHeight="1" x14ac:dyDescent="0.2">
      <c r="A26" s="133" t="s">
        <v>157</v>
      </c>
      <c r="B26" s="102"/>
    </row>
    <row r="27" spans="1:2" x14ac:dyDescent="0.2">
      <c r="B27" s="59"/>
    </row>
    <row r="28" spans="1:2" x14ac:dyDescent="0.2">
      <c r="A28" s="133" t="s">
        <v>198</v>
      </c>
      <c r="B28" s="103"/>
    </row>
    <row r="29" spans="1:2" x14ac:dyDescent="0.2">
      <c r="B29" s="59"/>
    </row>
    <row r="30" spans="1:2" x14ac:dyDescent="0.2">
      <c r="A30" s="133" t="s">
        <v>199</v>
      </c>
      <c r="B30" s="103"/>
    </row>
    <row r="31" spans="1:2" x14ac:dyDescent="0.2">
      <c r="B31" s="59"/>
    </row>
    <row r="32" spans="1:2" x14ac:dyDescent="0.2">
      <c r="A32" s="133" t="s">
        <v>200</v>
      </c>
      <c r="B32" s="155"/>
    </row>
    <row r="33" spans="1:2" x14ac:dyDescent="0.2">
      <c r="B33" s="59"/>
    </row>
    <row r="34" spans="1:2" x14ac:dyDescent="0.2">
      <c r="A34" s="133" t="s">
        <v>201</v>
      </c>
      <c r="B34" s="104"/>
    </row>
    <row r="35" spans="1:2" x14ac:dyDescent="0.2">
      <c r="B35" s="59"/>
    </row>
    <row r="36" spans="1:2" x14ac:dyDescent="0.2">
      <c r="A36" s="53" t="s">
        <v>139</v>
      </c>
      <c r="B36" s="136"/>
    </row>
    <row r="37" spans="1:2" x14ac:dyDescent="0.2">
      <c r="B37" s="59"/>
    </row>
    <row r="38" spans="1:2" x14ac:dyDescent="0.2">
      <c r="A38" s="133" t="s">
        <v>169</v>
      </c>
      <c r="B38" s="136"/>
    </row>
    <row r="39" spans="1:2" x14ac:dyDescent="0.2">
      <c r="B39" s="59"/>
    </row>
    <row r="40" spans="1:2" x14ac:dyDescent="0.2">
      <c r="A40" s="133" t="s">
        <v>170</v>
      </c>
      <c r="B40" s="136"/>
    </row>
    <row r="41" spans="1:2" x14ac:dyDescent="0.2">
      <c r="B41" s="59"/>
    </row>
    <row r="42" spans="1:2" x14ac:dyDescent="0.2">
      <c r="A42" s="133" t="s">
        <v>171</v>
      </c>
      <c r="B42" s="136"/>
    </row>
    <row r="43" spans="1:2" x14ac:dyDescent="0.2">
      <c r="A43" s="53"/>
      <c r="B43" s="138"/>
    </row>
    <row r="44" spans="1:2" x14ac:dyDescent="0.2">
      <c r="A44" s="133" t="s">
        <v>172</v>
      </c>
      <c r="B44" s="136"/>
    </row>
    <row r="45" spans="1:2" x14ac:dyDescent="0.2">
      <c r="A45" s="133"/>
      <c r="B45" s="136"/>
    </row>
    <row r="46" spans="1:2" x14ac:dyDescent="0.2">
      <c r="A46" s="53"/>
      <c r="B46" s="136"/>
    </row>
    <row r="47" spans="1:2" x14ac:dyDescent="0.2">
      <c r="A47" s="53"/>
      <c r="B47" s="136"/>
    </row>
    <row r="48" spans="1:2" x14ac:dyDescent="0.2">
      <c r="A48" s="53"/>
      <c r="B48" s="59"/>
    </row>
    <row r="49" spans="1:2" x14ac:dyDescent="0.2">
      <c r="A49" s="53" t="s">
        <v>90</v>
      </c>
      <c r="B49" s="136"/>
    </row>
    <row r="50" spans="1:2" x14ac:dyDescent="0.2">
      <c r="A50" s="53"/>
      <c r="B50" s="59"/>
    </row>
    <row r="51" spans="1:2" x14ac:dyDescent="0.2">
      <c r="A51" s="53" t="s">
        <v>89</v>
      </c>
      <c r="B51" s="143"/>
    </row>
    <row r="52" spans="1:2" x14ac:dyDescent="0.2">
      <c r="A52" s="53"/>
    </row>
    <row r="53" spans="1:2" x14ac:dyDescent="0.2">
      <c r="A53" s="133" t="s">
        <v>173</v>
      </c>
      <c r="B53" s="136"/>
    </row>
    <row r="54" spans="1:2" x14ac:dyDescent="0.2">
      <c r="A54" s="53"/>
    </row>
    <row r="55" spans="1:2" x14ac:dyDescent="0.2">
      <c r="A55" s="53" t="s">
        <v>91</v>
      </c>
      <c r="B55" s="143"/>
    </row>
    <row r="56" spans="1:2" x14ac:dyDescent="0.2">
      <c r="A56" s="53"/>
      <c r="B56" s="105"/>
    </row>
    <row r="57" spans="1:2" x14ac:dyDescent="0.2">
      <c r="A57" s="53"/>
      <c r="B57" s="105"/>
    </row>
    <row r="58" spans="1:2" x14ac:dyDescent="0.2">
      <c r="A58" s="53"/>
      <c r="B58" s="105"/>
    </row>
    <row r="59" spans="1:2" x14ac:dyDescent="0.2">
      <c r="A59" s="53"/>
    </row>
    <row r="60" spans="1:2" x14ac:dyDescent="0.2">
      <c r="A60" s="53"/>
      <c r="B60" s="59"/>
    </row>
    <row r="61" spans="1:2" x14ac:dyDescent="0.2">
      <c r="A61" s="53" t="s">
        <v>88</v>
      </c>
      <c r="B61" s="136"/>
    </row>
    <row r="62" spans="1:2" x14ac:dyDescent="0.2">
      <c r="A62" s="53"/>
    </row>
    <row r="63" spans="1:2" x14ac:dyDescent="0.2">
      <c r="A63" s="53" t="s">
        <v>89</v>
      </c>
      <c r="B63" s="143"/>
    </row>
    <row r="65" spans="1:7" x14ac:dyDescent="0.2">
      <c r="A65" s="53"/>
      <c r="B65" s="59"/>
    </row>
    <row r="66" spans="1:7" x14ac:dyDescent="0.2">
      <c r="A66" s="53"/>
      <c r="B66" s="59"/>
    </row>
    <row r="67" spans="1:7" x14ac:dyDescent="0.2">
      <c r="A67" s="252" t="s">
        <v>95</v>
      </c>
      <c r="B67" s="254"/>
      <c r="C67" s="254"/>
    </row>
    <row r="70" spans="1:7" ht="15.95" customHeight="1" x14ac:dyDescent="0.2">
      <c r="A70" s="53" t="s">
        <v>69</v>
      </c>
      <c r="B70" s="136"/>
    </row>
    <row r="71" spans="1:7" x14ac:dyDescent="0.2">
      <c r="B71" s="59"/>
    </row>
    <row r="72" spans="1:7" ht="24" customHeight="1" x14ac:dyDescent="0.2">
      <c r="A72" s="53" t="s">
        <v>77</v>
      </c>
      <c r="B72" s="156"/>
      <c r="C72" s="128"/>
      <c r="D72" s="128"/>
      <c r="E72" s="128"/>
    </row>
    <row r="73" spans="1:7" ht="15" customHeight="1" x14ac:dyDescent="0.2">
      <c r="A73" s="53" t="s">
        <v>79</v>
      </c>
      <c r="B73" s="128"/>
      <c r="C73" s="128"/>
      <c r="D73" s="128"/>
      <c r="E73" s="128"/>
      <c r="F73" s="106"/>
      <c r="G73" s="106"/>
    </row>
    <row r="74" spans="1:7" x14ac:dyDescent="0.2">
      <c r="A74" s="53"/>
      <c r="B74" s="128"/>
      <c r="C74" s="128"/>
      <c r="D74" s="128"/>
      <c r="E74" s="128"/>
    </row>
    <row r="75" spans="1:7" x14ac:dyDescent="0.2">
      <c r="A75" s="133" t="s">
        <v>158</v>
      </c>
      <c r="B75" s="135"/>
    </row>
    <row r="77" spans="1:7" x14ac:dyDescent="0.2">
      <c r="A77" s="252" t="s">
        <v>96</v>
      </c>
      <c r="B77" s="254"/>
      <c r="C77" s="254"/>
    </row>
    <row r="79" spans="1:7" x14ac:dyDescent="0.2">
      <c r="A79" s="53" t="s">
        <v>97</v>
      </c>
      <c r="B79" s="189"/>
    </row>
    <row r="80" spans="1:7" x14ac:dyDescent="0.2">
      <c r="B80" s="190"/>
    </row>
    <row r="81" spans="1:2" x14ac:dyDescent="0.2">
      <c r="B81" s="190"/>
    </row>
    <row r="83" spans="1:2" x14ac:dyDescent="0.2">
      <c r="A83" s="252" t="s">
        <v>140</v>
      </c>
      <c r="B83" s="253"/>
    </row>
    <row r="84" spans="1:2" x14ac:dyDescent="0.2">
      <c r="A84" s="151"/>
      <c r="B84" s="151"/>
    </row>
    <row r="85" spans="1:2" x14ac:dyDescent="0.2">
      <c r="A85" s="152" t="s">
        <v>161</v>
      </c>
      <c r="B85" s="154"/>
    </row>
    <row r="86" spans="1:2" x14ac:dyDescent="0.2">
      <c r="A86" s="152"/>
      <c r="B86" s="151"/>
    </row>
    <row r="87" spans="1:2" x14ac:dyDescent="0.2">
      <c r="A87" s="152" t="s">
        <v>162</v>
      </c>
      <c r="B87" s="154"/>
    </row>
    <row r="88" spans="1:2" x14ac:dyDescent="0.2">
      <c r="A88" s="152"/>
      <c r="B88" s="151"/>
    </row>
    <row r="90" spans="1:2" x14ac:dyDescent="0.2">
      <c r="A90" s="114" t="s">
        <v>141</v>
      </c>
      <c r="B90" s="115"/>
    </row>
    <row r="91" spans="1:2" x14ac:dyDescent="0.2">
      <c r="A91" s="116"/>
      <c r="B91" s="117"/>
    </row>
    <row r="92" spans="1:2" x14ac:dyDescent="0.2">
      <c r="A92" s="146" t="s">
        <v>174</v>
      </c>
      <c r="B92" s="119"/>
    </row>
    <row r="93" spans="1:2" x14ac:dyDescent="0.2">
      <c r="A93" s="118"/>
      <c r="B93" s="144"/>
    </row>
    <row r="94" spans="1:2" x14ac:dyDescent="0.2">
      <c r="A94" s="146" t="s">
        <v>175</v>
      </c>
      <c r="B94" s="145"/>
    </row>
    <row r="95" spans="1:2" x14ac:dyDescent="0.2">
      <c r="A95" s="120"/>
      <c r="B95" s="117"/>
    </row>
    <row r="96" spans="1:2" x14ac:dyDescent="0.2">
      <c r="A96" s="118" t="s">
        <v>82</v>
      </c>
      <c r="B96" s="121"/>
    </row>
    <row r="97" spans="1:2" x14ac:dyDescent="0.2">
      <c r="A97" s="120"/>
      <c r="B97" s="117"/>
    </row>
    <row r="98" spans="1:2" x14ac:dyDescent="0.2">
      <c r="A98" s="118" t="s">
        <v>83</v>
      </c>
      <c r="B98" s="121"/>
    </row>
    <row r="99" spans="1:2" x14ac:dyDescent="0.2">
      <c r="A99" s="120"/>
      <c r="B99" s="117"/>
    </row>
    <row r="100" spans="1:2" x14ac:dyDescent="0.2">
      <c r="A100" s="118" t="s">
        <v>84</v>
      </c>
      <c r="B100" s="121"/>
    </row>
    <row r="101" spans="1:2" x14ac:dyDescent="0.2">
      <c r="A101" s="120"/>
      <c r="B101" s="117"/>
    </row>
    <row r="102" spans="1:2" x14ac:dyDescent="0.2">
      <c r="A102" s="118" t="s">
        <v>85</v>
      </c>
      <c r="B102" s="121"/>
    </row>
    <row r="103" spans="1:2" x14ac:dyDescent="0.2">
      <c r="A103" s="120"/>
      <c r="B103" s="117"/>
    </row>
    <row r="104" spans="1:2" x14ac:dyDescent="0.2">
      <c r="A104" s="118" t="s">
        <v>86</v>
      </c>
      <c r="B104" s="121"/>
    </row>
    <row r="105" spans="1:2" x14ac:dyDescent="0.2">
      <c r="A105" s="120"/>
      <c r="B105" s="117"/>
    </row>
    <row r="106" spans="1:2" x14ac:dyDescent="0.2">
      <c r="A106" s="118" t="s">
        <v>87</v>
      </c>
      <c r="B106" s="121"/>
    </row>
    <row r="107" spans="1:2" x14ac:dyDescent="0.2">
      <c r="A107" s="116"/>
      <c r="B107" s="117"/>
    </row>
    <row r="108" spans="1:2" x14ac:dyDescent="0.2">
      <c r="A108" s="116"/>
      <c r="B108" s="117"/>
    </row>
    <row r="109" spans="1:2" x14ac:dyDescent="0.2">
      <c r="A109" s="122"/>
      <c r="B109" s="123"/>
    </row>
    <row r="111" spans="1:2" x14ac:dyDescent="0.2">
      <c r="A111" s="114" t="s">
        <v>142</v>
      </c>
      <c r="B111" s="115"/>
    </row>
    <row r="112" spans="1:2" x14ac:dyDescent="0.2">
      <c r="A112" s="116"/>
      <c r="B112" s="117"/>
    </row>
    <row r="113" spans="1:2" x14ac:dyDescent="0.2">
      <c r="A113" s="124" t="s">
        <v>143</v>
      </c>
      <c r="B113" s="125"/>
    </row>
    <row r="114" spans="1:2" x14ac:dyDescent="0.2">
      <c r="A114" s="146" t="s">
        <v>195</v>
      </c>
      <c r="B114" s="129"/>
    </row>
    <row r="115" spans="1:2" x14ac:dyDescent="0.2">
      <c r="A115" s="120"/>
      <c r="B115" s="117"/>
    </row>
    <row r="116" spans="1:2" x14ac:dyDescent="0.2">
      <c r="A116" s="146" t="s">
        <v>176</v>
      </c>
      <c r="B116" s="129"/>
    </row>
    <row r="117" spans="1:2" x14ac:dyDescent="0.2">
      <c r="A117" s="120"/>
      <c r="B117" s="117"/>
    </row>
    <row r="118" spans="1:2" x14ac:dyDescent="0.2">
      <c r="A118" s="146" t="s">
        <v>202</v>
      </c>
      <c r="B118" s="130"/>
    </row>
    <row r="119" spans="1:2" x14ac:dyDescent="0.2">
      <c r="A119" s="120"/>
      <c r="B119" s="117"/>
    </row>
    <row r="120" spans="1:2" x14ac:dyDescent="0.2">
      <c r="A120" s="146" t="s">
        <v>203</v>
      </c>
      <c r="B120" s="130"/>
    </row>
    <row r="121" spans="1:2" x14ac:dyDescent="0.2">
      <c r="A121" s="120"/>
      <c r="B121" s="117"/>
    </row>
    <row r="122" spans="1:2" x14ac:dyDescent="0.2">
      <c r="A122" s="146" t="s">
        <v>204</v>
      </c>
      <c r="B122" s="130"/>
    </row>
    <row r="123" spans="1:2" x14ac:dyDescent="0.2">
      <c r="A123" s="116"/>
      <c r="B123" s="117"/>
    </row>
    <row r="124" spans="1:2" x14ac:dyDescent="0.2">
      <c r="A124" s="116"/>
      <c r="B124" s="117"/>
    </row>
    <row r="125" spans="1:2" x14ac:dyDescent="0.2">
      <c r="A125" s="126"/>
      <c r="B125" s="127"/>
    </row>
    <row r="126" spans="1:2" x14ac:dyDescent="0.2">
      <c r="A126" s="116"/>
      <c r="B126" s="117"/>
    </row>
    <row r="127" spans="1:2" x14ac:dyDescent="0.2">
      <c r="A127" s="116"/>
      <c r="B127" s="117"/>
    </row>
    <row r="128" spans="1:2" x14ac:dyDescent="0.2">
      <c r="A128" s="124" t="s">
        <v>148</v>
      </c>
      <c r="B128" s="125"/>
    </row>
    <row r="129" spans="1:2" x14ac:dyDescent="0.2">
      <c r="A129" s="118" t="s">
        <v>177</v>
      </c>
      <c r="B129" s="129"/>
    </row>
    <row r="130" spans="1:2" x14ac:dyDescent="0.2">
      <c r="A130" s="120"/>
      <c r="B130" s="117"/>
    </row>
    <row r="131" spans="1:2" x14ac:dyDescent="0.2">
      <c r="A131" s="118" t="s">
        <v>178</v>
      </c>
      <c r="B131" s="129"/>
    </row>
    <row r="132" spans="1:2" x14ac:dyDescent="0.2">
      <c r="A132" s="120"/>
      <c r="B132" s="117"/>
    </row>
    <row r="133" spans="1:2" x14ac:dyDescent="0.2">
      <c r="A133" s="118" t="s">
        <v>205</v>
      </c>
      <c r="B133" s="130"/>
    </row>
    <row r="134" spans="1:2" x14ac:dyDescent="0.2">
      <c r="A134" s="120"/>
      <c r="B134" s="117"/>
    </row>
    <row r="135" spans="1:2" x14ac:dyDescent="0.2">
      <c r="A135" s="118" t="s">
        <v>206</v>
      </c>
      <c r="B135" s="130"/>
    </row>
    <row r="136" spans="1:2" x14ac:dyDescent="0.2">
      <c r="A136" s="120"/>
      <c r="B136" s="117"/>
    </row>
    <row r="137" spans="1:2" x14ac:dyDescent="0.2">
      <c r="A137" s="118" t="s">
        <v>207</v>
      </c>
      <c r="B137" s="130"/>
    </row>
    <row r="138" spans="1:2" x14ac:dyDescent="0.2">
      <c r="A138" s="116"/>
      <c r="B138" s="117"/>
    </row>
    <row r="139" spans="1:2" x14ac:dyDescent="0.2">
      <c r="A139" s="116"/>
      <c r="B139" s="117"/>
    </row>
    <row r="140" spans="1:2" x14ac:dyDescent="0.2">
      <c r="A140" s="126"/>
      <c r="B140" s="127"/>
    </row>
    <row r="141" spans="1:2" x14ac:dyDescent="0.2">
      <c r="A141" s="116"/>
      <c r="B141" s="117"/>
    </row>
    <row r="142" spans="1:2" x14ac:dyDescent="0.2">
      <c r="A142" s="116"/>
      <c r="B142" s="117"/>
    </row>
    <row r="143" spans="1:2" x14ac:dyDescent="0.2">
      <c r="A143" s="124" t="s">
        <v>149</v>
      </c>
      <c r="B143" s="125"/>
    </row>
    <row r="144" spans="1:2" x14ac:dyDescent="0.2">
      <c r="A144" s="118" t="s">
        <v>179</v>
      </c>
      <c r="B144" s="129"/>
    </row>
    <row r="145" spans="1:2" x14ac:dyDescent="0.2">
      <c r="A145" s="120"/>
      <c r="B145" s="117"/>
    </row>
    <row r="146" spans="1:2" x14ac:dyDescent="0.2">
      <c r="A146" s="118" t="s">
        <v>180</v>
      </c>
      <c r="B146" s="129"/>
    </row>
    <row r="147" spans="1:2" x14ac:dyDescent="0.2">
      <c r="A147" s="120"/>
      <c r="B147" s="117"/>
    </row>
    <row r="148" spans="1:2" x14ac:dyDescent="0.2">
      <c r="A148" s="118" t="s">
        <v>208</v>
      </c>
      <c r="B148" s="130"/>
    </row>
    <row r="149" spans="1:2" x14ac:dyDescent="0.2">
      <c r="A149" s="120"/>
      <c r="B149" s="117"/>
    </row>
    <row r="150" spans="1:2" x14ac:dyDescent="0.2">
      <c r="A150" s="118" t="s">
        <v>209</v>
      </c>
      <c r="B150" s="130"/>
    </row>
    <row r="151" spans="1:2" x14ac:dyDescent="0.2">
      <c r="A151" s="120"/>
      <c r="B151" s="117"/>
    </row>
    <row r="152" spans="1:2" x14ac:dyDescent="0.2">
      <c r="A152" s="118" t="s">
        <v>210</v>
      </c>
      <c r="B152" s="130"/>
    </row>
    <row r="153" spans="1:2" x14ac:dyDescent="0.2">
      <c r="A153" s="116"/>
      <c r="B153" s="117"/>
    </row>
    <row r="154" spans="1:2" x14ac:dyDescent="0.2">
      <c r="A154" s="116"/>
      <c r="B154" s="117"/>
    </row>
    <row r="155" spans="1:2" x14ac:dyDescent="0.2">
      <c r="A155" s="126"/>
      <c r="B155" s="127"/>
    </row>
    <row r="156" spans="1:2" x14ac:dyDescent="0.2">
      <c r="A156" s="116"/>
      <c r="B156" s="117"/>
    </row>
    <row r="157" spans="1:2" x14ac:dyDescent="0.2">
      <c r="A157" s="116"/>
      <c r="B157" s="117"/>
    </row>
    <row r="158" spans="1:2" x14ac:dyDescent="0.2">
      <c r="A158" s="124" t="s">
        <v>150</v>
      </c>
      <c r="B158" s="125"/>
    </row>
    <row r="159" spans="1:2" x14ac:dyDescent="0.2">
      <c r="A159" s="118" t="s">
        <v>181</v>
      </c>
      <c r="B159" s="129"/>
    </row>
    <row r="160" spans="1:2" x14ac:dyDescent="0.2">
      <c r="A160" s="120"/>
      <c r="B160" s="117"/>
    </row>
    <row r="161" spans="1:2" x14ac:dyDescent="0.2">
      <c r="A161" s="118" t="s">
        <v>182</v>
      </c>
      <c r="B161" s="129"/>
    </row>
    <row r="162" spans="1:2" x14ac:dyDescent="0.2">
      <c r="A162" s="120"/>
      <c r="B162" s="117"/>
    </row>
    <row r="163" spans="1:2" x14ac:dyDescent="0.2">
      <c r="A163" s="118" t="s">
        <v>211</v>
      </c>
      <c r="B163" s="130"/>
    </row>
    <row r="164" spans="1:2" x14ac:dyDescent="0.2">
      <c r="A164" s="120"/>
      <c r="B164" s="117"/>
    </row>
    <row r="165" spans="1:2" x14ac:dyDescent="0.2">
      <c r="A165" s="118" t="s">
        <v>212</v>
      </c>
      <c r="B165" s="130"/>
    </row>
    <row r="166" spans="1:2" x14ac:dyDescent="0.2">
      <c r="A166" s="120"/>
      <c r="B166" s="117"/>
    </row>
    <row r="167" spans="1:2" x14ac:dyDescent="0.2">
      <c r="A167" s="118" t="s">
        <v>213</v>
      </c>
      <c r="B167" s="130"/>
    </row>
    <row r="168" spans="1:2" x14ac:dyDescent="0.2">
      <c r="A168" s="116"/>
      <c r="B168" s="117"/>
    </row>
    <row r="169" spans="1:2" x14ac:dyDescent="0.2">
      <c r="A169" s="116"/>
      <c r="B169" s="117"/>
    </row>
    <row r="170" spans="1:2" x14ac:dyDescent="0.2">
      <c r="A170" s="126"/>
      <c r="B170" s="127"/>
    </row>
    <row r="171" spans="1:2" x14ac:dyDescent="0.2">
      <c r="A171" s="116"/>
      <c r="B171" s="117"/>
    </row>
    <row r="172" spans="1:2" x14ac:dyDescent="0.2">
      <c r="A172" s="116"/>
      <c r="B172" s="117"/>
    </row>
    <row r="173" spans="1:2" x14ac:dyDescent="0.2">
      <c r="A173" s="124" t="s">
        <v>151</v>
      </c>
      <c r="B173" s="125"/>
    </row>
    <row r="174" spans="1:2" x14ac:dyDescent="0.2">
      <c r="A174" s="118" t="s">
        <v>183</v>
      </c>
      <c r="B174" s="129"/>
    </row>
    <row r="175" spans="1:2" x14ac:dyDescent="0.2">
      <c r="A175" s="120"/>
      <c r="B175" s="117"/>
    </row>
    <row r="176" spans="1:2" x14ac:dyDescent="0.2">
      <c r="A176" s="118" t="s">
        <v>184</v>
      </c>
      <c r="B176" s="129"/>
    </row>
    <row r="177" spans="1:2" x14ac:dyDescent="0.2">
      <c r="A177" s="120"/>
      <c r="B177" s="117"/>
    </row>
    <row r="178" spans="1:2" x14ac:dyDescent="0.2">
      <c r="A178" s="118" t="s">
        <v>214</v>
      </c>
      <c r="B178" s="130"/>
    </row>
    <row r="179" spans="1:2" x14ac:dyDescent="0.2">
      <c r="A179" s="120"/>
      <c r="B179" s="117"/>
    </row>
    <row r="180" spans="1:2" x14ac:dyDescent="0.2">
      <c r="A180" s="118" t="s">
        <v>215</v>
      </c>
      <c r="B180" s="130"/>
    </row>
    <row r="181" spans="1:2" x14ac:dyDescent="0.2">
      <c r="A181" s="120"/>
      <c r="B181" s="117"/>
    </row>
    <row r="182" spans="1:2" x14ac:dyDescent="0.2">
      <c r="A182" s="118" t="s">
        <v>216</v>
      </c>
      <c r="B182" s="130"/>
    </row>
    <row r="183" spans="1:2" x14ac:dyDescent="0.2">
      <c r="A183" s="116"/>
      <c r="B183" s="117"/>
    </row>
    <row r="184" spans="1:2" x14ac:dyDescent="0.2">
      <c r="A184" s="116"/>
      <c r="B184" s="117"/>
    </row>
    <row r="185" spans="1:2" x14ac:dyDescent="0.2">
      <c r="A185" s="126"/>
      <c r="B185" s="127"/>
    </row>
    <row r="186" spans="1:2" x14ac:dyDescent="0.2">
      <c r="A186" s="116"/>
      <c r="B186" s="117"/>
    </row>
    <row r="187" spans="1:2" x14ac:dyDescent="0.2">
      <c r="A187" s="116"/>
      <c r="B187" s="117"/>
    </row>
    <row r="188" spans="1:2" x14ac:dyDescent="0.2">
      <c r="A188" s="124" t="s">
        <v>152</v>
      </c>
      <c r="B188" s="125"/>
    </row>
    <row r="189" spans="1:2" x14ac:dyDescent="0.2">
      <c r="A189" s="118" t="s">
        <v>185</v>
      </c>
      <c r="B189" s="129"/>
    </row>
    <row r="190" spans="1:2" x14ac:dyDescent="0.2">
      <c r="A190" s="120"/>
      <c r="B190" s="117"/>
    </row>
    <row r="191" spans="1:2" x14ac:dyDescent="0.2">
      <c r="A191" s="118" t="s">
        <v>186</v>
      </c>
      <c r="B191" s="129"/>
    </row>
    <row r="192" spans="1:2" x14ac:dyDescent="0.2">
      <c r="A192" s="120"/>
      <c r="B192" s="117"/>
    </row>
    <row r="193" spans="1:2" x14ac:dyDescent="0.2">
      <c r="A193" s="118" t="s">
        <v>217</v>
      </c>
      <c r="B193" s="130"/>
    </row>
    <row r="194" spans="1:2" x14ac:dyDescent="0.2">
      <c r="A194" s="120"/>
      <c r="B194" s="117"/>
    </row>
    <row r="195" spans="1:2" x14ac:dyDescent="0.2">
      <c r="A195" s="118" t="s">
        <v>218</v>
      </c>
      <c r="B195" s="130"/>
    </row>
    <row r="196" spans="1:2" x14ac:dyDescent="0.2">
      <c r="A196" s="120"/>
      <c r="B196" s="117"/>
    </row>
    <row r="197" spans="1:2" x14ac:dyDescent="0.2">
      <c r="A197" s="118" t="s">
        <v>219</v>
      </c>
      <c r="B197" s="130"/>
    </row>
    <row r="198" spans="1:2" x14ac:dyDescent="0.2">
      <c r="A198" s="116"/>
      <c r="B198" s="117"/>
    </row>
    <row r="199" spans="1:2" x14ac:dyDescent="0.2">
      <c r="A199" s="116"/>
      <c r="B199" s="117"/>
    </row>
    <row r="200" spans="1:2" x14ac:dyDescent="0.2">
      <c r="A200" s="126"/>
      <c r="B200" s="127"/>
    </row>
    <row r="201" spans="1:2" x14ac:dyDescent="0.2">
      <c r="A201" s="116"/>
      <c r="B201" s="117"/>
    </row>
    <row r="202" spans="1:2" x14ac:dyDescent="0.2">
      <c r="A202" s="116"/>
      <c r="B202" s="117"/>
    </row>
    <row r="203" spans="1:2" x14ac:dyDescent="0.2">
      <c r="A203" s="124" t="s">
        <v>153</v>
      </c>
      <c r="B203" s="125"/>
    </row>
    <row r="204" spans="1:2" x14ac:dyDescent="0.2">
      <c r="A204" s="118" t="s">
        <v>187</v>
      </c>
      <c r="B204" s="129"/>
    </row>
    <row r="205" spans="1:2" x14ac:dyDescent="0.2">
      <c r="A205" s="120"/>
      <c r="B205" s="117"/>
    </row>
    <row r="206" spans="1:2" x14ac:dyDescent="0.2">
      <c r="A206" s="118" t="s">
        <v>188</v>
      </c>
      <c r="B206" s="129"/>
    </row>
    <row r="207" spans="1:2" x14ac:dyDescent="0.2">
      <c r="A207" s="120"/>
      <c r="B207" s="117"/>
    </row>
    <row r="208" spans="1:2" x14ac:dyDescent="0.2">
      <c r="A208" s="118" t="s">
        <v>220</v>
      </c>
      <c r="B208" s="130"/>
    </row>
    <row r="209" spans="1:2" x14ac:dyDescent="0.2">
      <c r="A209" s="120"/>
      <c r="B209" s="117"/>
    </row>
    <row r="210" spans="1:2" x14ac:dyDescent="0.2">
      <c r="A210" s="118" t="s">
        <v>221</v>
      </c>
      <c r="B210" s="130"/>
    </row>
    <row r="211" spans="1:2" x14ac:dyDescent="0.2">
      <c r="A211" s="120"/>
      <c r="B211" s="117"/>
    </row>
    <row r="212" spans="1:2" x14ac:dyDescent="0.2">
      <c r="A212" s="118" t="s">
        <v>222</v>
      </c>
      <c r="B212" s="130"/>
    </row>
    <row r="213" spans="1:2" x14ac:dyDescent="0.2">
      <c r="A213" s="116"/>
      <c r="B213" s="117"/>
    </row>
    <row r="214" spans="1:2" x14ac:dyDescent="0.2">
      <c r="A214" s="116"/>
      <c r="B214" s="117"/>
    </row>
    <row r="215" spans="1:2" x14ac:dyDescent="0.2">
      <c r="A215" s="126"/>
      <c r="B215" s="127"/>
    </row>
    <row r="216" spans="1:2" x14ac:dyDescent="0.2">
      <c r="A216" s="116"/>
      <c r="B216" s="117"/>
    </row>
    <row r="217" spans="1:2" x14ac:dyDescent="0.2">
      <c r="A217" s="116"/>
      <c r="B217" s="117"/>
    </row>
    <row r="218" spans="1:2" x14ac:dyDescent="0.2">
      <c r="A218" s="124" t="s">
        <v>154</v>
      </c>
      <c r="B218" s="125"/>
    </row>
    <row r="219" spans="1:2" x14ac:dyDescent="0.2">
      <c r="A219" s="118" t="s">
        <v>189</v>
      </c>
      <c r="B219" s="129"/>
    </row>
    <row r="220" spans="1:2" x14ac:dyDescent="0.2">
      <c r="A220" s="120"/>
      <c r="B220" s="117"/>
    </row>
    <row r="221" spans="1:2" x14ac:dyDescent="0.2">
      <c r="A221" s="118" t="s">
        <v>190</v>
      </c>
      <c r="B221" s="129"/>
    </row>
    <row r="222" spans="1:2" x14ac:dyDescent="0.2">
      <c r="A222" s="120"/>
      <c r="B222" s="117"/>
    </row>
    <row r="223" spans="1:2" x14ac:dyDescent="0.2">
      <c r="A223" s="118" t="s">
        <v>223</v>
      </c>
      <c r="B223" s="130"/>
    </row>
    <row r="224" spans="1:2" x14ac:dyDescent="0.2">
      <c r="A224" s="120"/>
      <c r="B224" s="117"/>
    </row>
    <row r="225" spans="1:2" x14ac:dyDescent="0.2">
      <c r="A225" s="118" t="s">
        <v>224</v>
      </c>
      <c r="B225" s="130"/>
    </row>
    <row r="226" spans="1:2" x14ac:dyDescent="0.2">
      <c r="A226" s="120"/>
      <c r="B226" s="117"/>
    </row>
    <row r="227" spans="1:2" x14ac:dyDescent="0.2">
      <c r="A227" s="118" t="s">
        <v>225</v>
      </c>
      <c r="B227" s="130"/>
    </row>
    <row r="228" spans="1:2" x14ac:dyDescent="0.2">
      <c r="A228" s="116"/>
      <c r="B228" s="117"/>
    </row>
    <row r="229" spans="1:2" x14ac:dyDescent="0.2">
      <c r="A229" s="116"/>
      <c r="B229" s="117"/>
    </row>
    <row r="230" spans="1:2" x14ac:dyDescent="0.2">
      <c r="A230" s="126"/>
      <c r="B230" s="127"/>
    </row>
    <row r="231" spans="1:2" x14ac:dyDescent="0.2">
      <c r="A231" s="116"/>
      <c r="B231" s="117"/>
    </row>
    <row r="232" spans="1:2" x14ac:dyDescent="0.2">
      <c r="A232" s="116"/>
      <c r="B232" s="117"/>
    </row>
    <row r="233" spans="1:2" x14ac:dyDescent="0.2">
      <c r="A233" s="124" t="s">
        <v>155</v>
      </c>
      <c r="B233" s="125"/>
    </row>
    <row r="234" spans="1:2" x14ac:dyDescent="0.2">
      <c r="A234" s="118" t="s">
        <v>191</v>
      </c>
      <c r="B234" s="129"/>
    </row>
    <row r="235" spans="1:2" x14ac:dyDescent="0.2">
      <c r="A235" s="120"/>
      <c r="B235" s="117"/>
    </row>
    <row r="236" spans="1:2" x14ac:dyDescent="0.2">
      <c r="A236" s="118" t="s">
        <v>192</v>
      </c>
      <c r="B236" s="129"/>
    </row>
    <row r="237" spans="1:2" x14ac:dyDescent="0.2">
      <c r="A237" s="120"/>
      <c r="B237" s="117"/>
    </row>
    <row r="238" spans="1:2" x14ac:dyDescent="0.2">
      <c r="A238" s="118" t="s">
        <v>226</v>
      </c>
      <c r="B238" s="130"/>
    </row>
    <row r="239" spans="1:2" x14ac:dyDescent="0.2">
      <c r="A239" s="120"/>
      <c r="B239" s="117"/>
    </row>
    <row r="240" spans="1:2" x14ac:dyDescent="0.2">
      <c r="A240" s="118" t="s">
        <v>227</v>
      </c>
      <c r="B240" s="130"/>
    </row>
    <row r="241" spans="1:2" x14ac:dyDescent="0.2">
      <c r="A241" s="120"/>
      <c r="B241" s="117"/>
    </row>
    <row r="242" spans="1:2" x14ac:dyDescent="0.2">
      <c r="A242" s="118" t="s">
        <v>228</v>
      </c>
      <c r="B242" s="130"/>
    </row>
    <row r="243" spans="1:2" x14ac:dyDescent="0.2">
      <c r="A243" s="116"/>
      <c r="B243" s="117"/>
    </row>
    <row r="244" spans="1:2" x14ac:dyDescent="0.2">
      <c r="A244" s="116"/>
      <c r="B244" s="117"/>
    </row>
    <row r="245" spans="1:2" x14ac:dyDescent="0.2">
      <c r="A245" s="126"/>
      <c r="B245" s="127"/>
    </row>
    <row r="246" spans="1:2" x14ac:dyDescent="0.2">
      <c r="A246" s="116"/>
      <c r="B246" s="117"/>
    </row>
    <row r="247" spans="1:2" x14ac:dyDescent="0.2">
      <c r="A247" s="116"/>
      <c r="B247" s="117"/>
    </row>
    <row r="248" spans="1:2" x14ac:dyDescent="0.2">
      <c r="A248" s="124" t="s">
        <v>156</v>
      </c>
      <c r="B248" s="125"/>
    </row>
    <row r="249" spans="1:2" x14ac:dyDescent="0.2">
      <c r="A249" s="118" t="s">
        <v>193</v>
      </c>
      <c r="B249" s="129"/>
    </row>
    <row r="250" spans="1:2" x14ac:dyDescent="0.2">
      <c r="A250" s="120"/>
      <c r="B250" s="117"/>
    </row>
    <row r="251" spans="1:2" x14ac:dyDescent="0.2">
      <c r="A251" s="118" t="s">
        <v>194</v>
      </c>
      <c r="B251" s="129"/>
    </row>
    <row r="252" spans="1:2" x14ac:dyDescent="0.2">
      <c r="A252" s="120"/>
      <c r="B252" s="117"/>
    </row>
    <row r="253" spans="1:2" x14ac:dyDescent="0.2">
      <c r="A253" s="118" t="s">
        <v>229</v>
      </c>
      <c r="B253" s="130"/>
    </row>
    <row r="254" spans="1:2" x14ac:dyDescent="0.2">
      <c r="A254" s="120"/>
      <c r="B254" s="117"/>
    </row>
    <row r="255" spans="1:2" x14ac:dyDescent="0.2">
      <c r="A255" s="118" t="s">
        <v>230</v>
      </c>
      <c r="B255" s="130"/>
    </row>
    <row r="256" spans="1:2" x14ac:dyDescent="0.2">
      <c r="A256" s="120"/>
      <c r="B256" s="117"/>
    </row>
    <row r="257" spans="1:2" x14ac:dyDescent="0.2">
      <c r="A257" s="118" t="s">
        <v>231</v>
      </c>
      <c r="B257" s="130"/>
    </row>
    <row r="258" spans="1:2" x14ac:dyDescent="0.2">
      <c r="A258" s="116"/>
      <c r="B258" s="117"/>
    </row>
    <row r="259" spans="1:2" x14ac:dyDescent="0.2">
      <c r="A259" s="116"/>
      <c r="B259" s="117"/>
    </row>
    <row r="260" spans="1:2" x14ac:dyDescent="0.2">
      <c r="A260" s="126"/>
      <c r="B260" s="127"/>
    </row>
    <row r="261" spans="1:2" x14ac:dyDescent="0.2">
      <c r="A261" s="122"/>
      <c r="B261" s="123"/>
    </row>
  </sheetData>
  <sheetProtection algorithmName="SHA-512" hashValue="2tPMFY/uo6wtMTV4I4aGB2qRrLDRjX6TtwkUzblv17698rkYDEux3dly0EzxcKwcWpyfUR8ooeX4jdBynY2CuQ==" saltValue="g5CoIiWY/MA5pJK36yYe/w==" spinCount="100000" sheet="1" selectLockedCells="1"/>
  <mergeCells count="7">
    <mergeCell ref="A83:B83"/>
    <mergeCell ref="A77:C77"/>
    <mergeCell ref="A3:B3"/>
    <mergeCell ref="A67:C67"/>
    <mergeCell ref="A12:B12"/>
    <mergeCell ref="A5:B5"/>
    <mergeCell ref="A8:B8"/>
  </mergeCells>
  <dataValidations count="1">
    <dataValidation type="list" allowBlank="1" showInputMessage="1" showErrorMessage="1" sqref="B38 B40 B49 B53 B61 B36" xr:uid="{00000000-0002-0000-0100-000000000000}">
      <formula1>Choices</formula1>
    </dataValidation>
  </dataValidations>
  <pageMargins left="0.2" right="0.2" top="0.25" bottom="0.25" header="0.3" footer="0.3"/>
  <pageSetup scale="70" fitToHeight="6" orientation="portrait" r:id="rId1"/>
  <rowBreaks count="1" manualBreakCount="1">
    <brk id="65" max="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choose city or county from list." prompt="Please choose city or county from list." xr:uid="{9EE2E750-9A56-4864-9C2F-314B1BAD34D3}">
          <x14:formula1>
            <xm:f>Validation!$A$2:$A$61</xm:f>
          </x14:formula1>
          <xm:sqref>B72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P61"/>
  <sheetViews>
    <sheetView workbookViewId="0">
      <selection activeCell="F3" sqref="F3"/>
    </sheetView>
  </sheetViews>
  <sheetFormatPr defaultRowHeight="12.75" x14ac:dyDescent="0.2"/>
  <cols>
    <col min="1" max="1" width="43.42578125" customWidth="1"/>
    <col min="2" max="2" width="18" style="54" customWidth="1"/>
    <col min="3" max="3" width="9.140625" style="56"/>
    <col min="4" max="4" width="9.140625" style="55"/>
    <col min="11" max="11" width="10.140625" bestFit="1" customWidth="1"/>
  </cols>
  <sheetData>
    <row r="1" spans="1:15" x14ac:dyDescent="0.2">
      <c r="A1" s="157" t="s">
        <v>74</v>
      </c>
      <c r="B1" s="65"/>
      <c r="C1" s="57" t="s">
        <v>75</v>
      </c>
      <c r="D1" s="58" t="s">
        <v>76</v>
      </c>
      <c r="F1" s="53" t="s">
        <v>78</v>
      </c>
    </row>
    <row r="2" spans="1:15" x14ac:dyDescent="0.2">
      <c r="A2" s="167" t="s">
        <v>251</v>
      </c>
      <c r="B2" s="168">
        <v>1</v>
      </c>
      <c r="C2" s="169">
        <v>132</v>
      </c>
      <c r="D2" s="169">
        <v>69</v>
      </c>
      <c r="F2" t="e">
        <f>VLOOKUP(G2,A2:D61,2,FALSE)</f>
        <v>#N/A</v>
      </c>
      <c r="G2">
        <f>'Fill in This Sheet'!B72</f>
        <v>0</v>
      </c>
    </row>
    <row r="3" spans="1:15" x14ac:dyDescent="0.2">
      <c r="A3" t="s">
        <v>252</v>
      </c>
      <c r="B3" s="168">
        <v>2</v>
      </c>
      <c r="C3" s="169">
        <v>118</v>
      </c>
      <c r="D3" s="169">
        <v>69</v>
      </c>
    </row>
    <row r="4" spans="1:15" x14ac:dyDescent="0.2">
      <c r="A4" t="s">
        <v>253</v>
      </c>
      <c r="B4" s="168">
        <v>3</v>
      </c>
      <c r="C4" s="169">
        <v>132</v>
      </c>
      <c r="D4" s="169">
        <v>69</v>
      </c>
    </row>
    <row r="5" spans="1:15" x14ac:dyDescent="0.2">
      <c r="A5" s="167" t="s">
        <v>70</v>
      </c>
      <c r="B5" s="168">
        <v>4</v>
      </c>
      <c r="C5" s="169">
        <v>181</v>
      </c>
      <c r="D5" s="169">
        <v>75</v>
      </c>
    </row>
    <row r="6" spans="1:15" x14ac:dyDescent="0.2">
      <c r="A6" s="167" t="s">
        <v>254</v>
      </c>
      <c r="B6" s="168">
        <v>5</v>
      </c>
      <c r="C6" s="169">
        <v>173</v>
      </c>
      <c r="D6" s="169">
        <v>75</v>
      </c>
    </row>
    <row r="7" spans="1:15" x14ac:dyDescent="0.2">
      <c r="A7" s="167" t="s">
        <v>255</v>
      </c>
      <c r="B7" s="168">
        <v>6</v>
      </c>
      <c r="C7" s="169">
        <v>187</v>
      </c>
      <c r="D7" s="169">
        <v>75</v>
      </c>
    </row>
    <row r="8" spans="1:15" x14ac:dyDescent="0.2">
      <c r="A8" s="167" t="s">
        <v>256</v>
      </c>
      <c r="B8" s="168">
        <v>7</v>
      </c>
      <c r="C8" s="169">
        <v>173</v>
      </c>
      <c r="D8" s="169">
        <v>75</v>
      </c>
      <c r="F8" s="66" t="s">
        <v>105</v>
      </c>
      <c r="I8" s="174" t="s">
        <v>110</v>
      </c>
      <c r="J8" s="92"/>
      <c r="K8" s="92"/>
      <c r="L8" s="92"/>
      <c r="M8" s="92"/>
      <c r="N8" s="92"/>
      <c r="O8" s="93"/>
    </row>
    <row r="9" spans="1:15" x14ac:dyDescent="0.2">
      <c r="A9" s="167" t="s">
        <v>257</v>
      </c>
      <c r="B9" s="168">
        <v>8</v>
      </c>
      <c r="C9" s="169">
        <v>137</v>
      </c>
      <c r="D9" s="169">
        <v>69</v>
      </c>
      <c r="F9" s="67" t="s">
        <v>81</v>
      </c>
      <c r="I9" s="94"/>
      <c r="J9" s="95">
        <v>63</v>
      </c>
      <c r="K9" s="140">
        <v>69</v>
      </c>
      <c r="L9" s="140">
        <v>75</v>
      </c>
      <c r="M9" s="140">
        <v>64</v>
      </c>
      <c r="N9" s="95">
        <v>66</v>
      </c>
      <c r="O9" s="96">
        <v>71</v>
      </c>
    </row>
    <row r="10" spans="1:15" x14ac:dyDescent="0.2">
      <c r="A10" t="s">
        <v>258</v>
      </c>
      <c r="B10" s="168">
        <v>9</v>
      </c>
      <c r="C10" s="169">
        <v>161</v>
      </c>
      <c r="D10" s="169">
        <v>69</v>
      </c>
      <c r="F10" s="68" t="s">
        <v>80</v>
      </c>
      <c r="I10" s="175" t="s">
        <v>107</v>
      </c>
      <c r="J10" s="95">
        <v>16</v>
      </c>
      <c r="K10" s="95">
        <v>18</v>
      </c>
      <c r="L10" s="95">
        <v>20</v>
      </c>
      <c r="M10" s="95">
        <v>16</v>
      </c>
      <c r="N10" s="95">
        <v>17</v>
      </c>
      <c r="O10" s="96">
        <v>18</v>
      </c>
    </row>
    <row r="11" spans="1:15" x14ac:dyDescent="0.2">
      <c r="A11" t="s">
        <v>259</v>
      </c>
      <c r="B11" s="168">
        <v>10</v>
      </c>
      <c r="C11" s="169">
        <v>137</v>
      </c>
      <c r="D11" s="169">
        <v>69</v>
      </c>
      <c r="I11" s="175" t="s">
        <v>108</v>
      </c>
      <c r="J11" s="95">
        <v>19</v>
      </c>
      <c r="K11" s="95">
        <v>20</v>
      </c>
      <c r="L11" s="95">
        <v>22</v>
      </c>
      <c r="M11" s="95">
        <v>17</v>
      </c>
      <c r="N11" s="95">
        <v>18</v>
      </c>
      <c r="O11" s="96">
        <v>19</v>
      </c>
    </row>
    <row r="12" spans="1:15" x14ac:dyDescent="0.2">
      <c r="A12" s="167" t="s">
        <v>163</v>
      </c>
      <c r="B12" s="168">
        <v>11</v>
      </c>
      <c r="C12" s="169">
        <v>114</v>
      </c>
      <c r="D12" s="169">
        <v>63</v>
      </c>
      <c r="I12" s="176" t="s">
        <v>109</v>
      </c>
      <c r="J12" s="97">
        <v>28</v>
      </c>
      <c r="K12" s="97">
        <v>31</v>
      </c>
      <c r="L12" s="97">
        <v>33</v>
      </c>
      <c r="M12" s="97">
        <v>31</v>
      </c>
      <c r="N12" s="97">
        <v>31</v>
      </c>
      <c r="O12" s="98">
        <v>34</v>
      </c>
    </row>
    <row r="13" spans="1:15" x14ac:dyDescent="0.2">
      <c r="A13" s="167" t="s">
        <v>260</v>
      </c>
      <c r="B13" s="168">
        <v>12</v>
      </c>
      <c r="C13" s="169">
        <v>118</v>
      </c>
      <c r="D13" s="169">
        <v>69</v>
      </c>
      <c r="L13" s="140"/>
    </row>
    <row r="14" spans="1:15" x14ac:dyDescent="0.2">
      <c r="A14" s="167" t="s">
        <v>261</v>
      </c>
      <c r="B14" s="168">
        <v>13</v>
      </c>
      <c r="C14" s="169">
        <v>140</v>
      </c>
      <c r="D14" s="169">
        <v>69</v>
      </c>
    </row>
    <row r="15" spans="1:15" x14ac:dyDescent="0.2">
      <c r="A15" s="167" t="s">
        <v>262</v>
      </c>
      <c r="B15" s="168">
        <v>14</v>
      </c>
      <c r="C15" s="169">
        <v>118</v>
      </c>
      <c r="D15" s="169">
        <v>69</v>
      </c>
    </row>
    <row r="16" spans="1:15" x14ac:dyDescent="0.2">
      <c r="A16" s="167" t="s">
        <v>164</v>
      </c>
      <c r="B16" s="168">
        <v>15</v>
      </c>
      <c r="C16" s="169">
        <v>123</v>
      </c>
      <c r="D16" s="169">
        <v>75</v>
      </c>
    </row>
    <row r="17" spans="1:10" x14ac:dyDescent="0.2">
      <c r="A17" s="167" t="s">
        <v>263</v>
      </c>
      <c r="B17" s="168">
        <v>16</v>
      </c>
      <c r="C17" s="169">
        <v>170</v>
      </c>
      <c r="D17" s="169">
        <v>75</v>
      </c>
    </row>
    <row r="18" spans="1:10" x14ac:dyDescent="0.2">
      <c r="A18" s="167" t="s">
        <v>264</v>
      </c>
      <c r="B18" s="168">
        <v>17</v>
      </c>
      <c r="C18" s="169">
        <v>191</v>
      </c>
      <c r="D18" s="169">
        <v>75</v>
      </c>
    </row>
    <row r="19" spans="1:10" x14ac:dyDescent="0.2">
      <c r="A19" s="167" t="s">
        <v>265</v>
      </c>
      <c r="B19" s="168">
        <v>18</v>
      </c>
      <c r="C19" s="169">
        <v>170</v>
      </c>
      <c r="D19" s="169">
        <v>75</v>
      </c>
    </row>
    <row r="20" spans="1:10" x14ac:dyDescent="0.2">
      <c r="A20" s="167" t="s">
        <v>266</v>
      </c>
      <c r="B20" s="168">
        <v>19</v>
      </c>
      <c r="C20" s="169">
        <v>170</v>
      </c>
      <c r="D20" s="169">
        <v>75</v>
      </c>
      <c r="I20" s="109">
        <v>0.25</v>
      </c>
      <c r="J20">
        <v>0.25</v>
      </c>
    </row>
    <row r="21" spans="1:10" x14ac:dyDescent="0.2">
      <c r="A21" s="167" t="s">
        <v>267</v>
      </c>
      <c r="B21" s="168">
        <v>20</v>
      </c>
      <c r="C21" s="169">
        <v>191</v>
      </c>
      <c r="D21" s="169">
        <v>75</v>
      </c>
      <c r="I21" s="53" t="s">
        <v>113</v>
      </c>
      <c r="J21">
        <v>0.5</v>
      </c>
    </row>
    <row r="22" spans="1:10" x14ac:dyDescent="0.2">
      <c r="A22" s="167" t="s">
        <v>268</v>
      </c>
      <c r="B22" s="168">
        <v>21</v>
      </c>
      <c r="C22" s="169">
        <v>170</v>
      </c>
      <c r="D22" s="169">
        <v>75</v>
      </c>
      <c r="I22" s="109">
        <v>0.75</v>
      </c>
      <c r="J22">
        <v>0.75</v>
      </c>
    </row>
    <row r="23" spans="1:10" x14ac:dyDescent="0.2">
      <c r="A23" s="167" t="s">
        <v>269</v>
      </c>
      <c r="B23" s="168">
        <v>22</v>
      </c>
      <c r="C23" s="169">
        <v>132</v>
      </c>
      <c r="D23" s="169">
        <v>69</v>
      </c>
      <c r="I23" s="110">
        <v>0.5</v>
      </c>
      <c r="J23">
        <v>0</v>
      </c>
    </row>
    <row r="24" spans="1:10" x14ac:dyDescent="0.2">
      <c r="A24" t="s">
        <v>270</v>
      </c>
      <c r="B24" s="168">
        <v>23</v>
      </c>
      <c r="C24" s="169">
        <v>118</v>
      </c>
      <c r="D24" s="169">
        <v>69</v>
      </c>
    </row>
    <row r="25" spans="1:10" x14ac:dyDescent="0.2">
      <c r="A25" t="s">
        <v>271</v>
      </c>
      <c r="B25" s="168">
        <v>24</v>
      </c>
      <c r="C25" s="169">
        <v>132</v>
      </c>
      <c r="D25" s="169">
        <v>69</v>
      </c>
      <c r="I25" s="53" t="s">
        <v>114</v>
      </c>
    </row>
    <row r="26" spans="1:10" x14ac:dyDescent="0.2">
      <c r="A26" s="167" t="s">
        <v>245</v>
      </c>
      <c r="B26" s="168">
        <v>25</v>
      </c>
      <c r="C26" s="169">
        <v>128</v>
      </c>
      <c r="D26" s="169">
        <v>75</v>
      </c>
      <c r="I26" s="53" t="s">
        <v>115</v>
      </c>
    </row>
    <row r="27" spans="1:10" x14ac:dyDescent="0.2">
      <c r="A27" s="167" t="s">
        <v>71</v>
      </c>
      <c r="B27" s="168">
        <v>26</v>
      </c>
      <c r="C27" s="169">
        <v>181</v>
      </c>
      <c r="D27" s="169">
        <v>75</v>
      </c>
      <c r="I27" s="53" t="s">
        <v>116</v>
      </c>
    </row>
    <row r="28" spans="1:10" x14ac:dyDescent="0.2">
      <c r="A28" s="167" t="s">
        <v>272</v>
      </c>
      <c r="B28" s="168">
        <v>27</v>
      </c>
      <c r="C28" s="169">
        <v>111</v>
      </c>
      <c r="D28" s="169">
        <v>69</v>
      </c>
    </row>
    <row r="29" spans="1:10" x14ac:dyDescent="0.2">
      <c r="A29" s="167" t="s">
        <v>273</v>
      </c>
      <c r="B29" s="168">
        <v>28</v>
      </c>
      <c r="C29" s="169">
        <v>146</v>
      </c>
      <c r="D29" s="169">
        <v>69</v>
      </c>
      <c r="I29" s="53" t="s">
        <v>117</v>
      </c>
    </row>
    <row r="30" spans="1:10" x14ac:dyDescent="0.2">
      <c r="A30" s="167" t="s">
        <v>274</v>
      </c>
      <c r="B30" s="168">
        <v>29</v>
      </c>
      <c r="C30" s="169">
        <v>111</v>
      </c>
      <c r="D30" s="169">
        <v>69</v>
      </c>
      <c r="I30" s="53" t="s">
        <v>118</v>
      </c>
    </row>
    <row r="31" spans="1:10" x14ac:dyDescent="0.2">
      <c r="A31" s="167" t="s">
        <v>275</v>
      </c>
      <c r="B31" s="168">
        <v>30</v>
      </c>
      <c r="C31" s="169">
        <v>111</v>
      </c>
      <c r="D31" s="169">
        <v>69</v>
      </c>
      <c r="I31" s="133" t="s">
        <v>119</v>
      </c>
    </row>
    <row r="32" spans="1:10" x14ac:dyDescent="0.2">
      <c r="A32" s="167" t="s">
        <v>276</v>
      </c>
      <c r="B32" s="168">
        <v>31</v>
      </c>
      <c r="C32" s="169">
        <v>146</v>
      </c>
      <c r="D32" s="169">
        <v>69</v>
      </c>
    </row>
    <row r="33" spans="1:16" x14ac:dyDescent="0.2">
      <c r="A33" s="167" t="s">
        <v>277</v>
      </c>
      <c r="B33" s="168">
        <v>32</v>
      </c>
      <c r="C33" s="169">
        <v>111</v>
      </c>
      <c r="D33" s="169">
        <v>69</v>
      </c>
    </row>
    <row r="34" spans="1:16" x14ac:dyDescent="0.2">
      <c r="A34" s="167" t="s">
        <v>72</v>
      </c>
      <c r="B34" s="168">
        <v>33</v>
      </c>
      <c r="C34" s="169">
        <v>181</v>
      </c>
      <c r="D34" s="169">
        <v>75</v>
      </c>
    </row>
    <row r="35" spans="1:16" x14ac:dyDescent="0.2">
      <c r="A35" s="167" t="s">
        <v>246</v>
      </c>
      <c r="B35" s="168">
        <v>34</v>
      </c>
      <c r="C35" s="169">
        <v>128</v>
      </c>
      <c r="D35" s="169">
        <v>75</v>
      </c>
    </row>
    <row r="36" spans="1:16" x14ac:dyDescent="0.2">
      <c r="A36" s="167" t="s">
        <v>247</v>
      </c>
      <c r="B36" s="168">
        <v>35</v>
      </c>
      <c r="C36" s="169">
        <v>128</v>
      </c>
      <c r="D36" s="169">
        <v>75</v>
      </c>
      <c r="I36" s="53" t="s">
        <v>120</v>
      </c>
      <c r="K36" s="111">
        <f>'Fill in This Sheet'!B28</f>
        <v>0</v>
      </c>
      <c r="M36">
        <f>K37-K36+1</f>
        <v>1</v>
      </c>
      <c r="O36" s="53" t="s">
        <v>107</v>
      </c>
      <c r="P36" t="e">
        <f>'Federal Form-PRINT THIS'!O37</f>
        <v>#N/A</v>
      </c>
    </row>
    <row r="37" spans="1:16" x14ac:dyDescent="0.2">
      <c r="A37" s="167" t="s">
        <v>165</v>
      </c>
      <c r="B37" s="168">
        <v>36</v>
      </c>
      <c r="C37" s="169">
        <v>114</v>
      </c>
      <c r="D37" s="169">
        <v>63</v>
      </c>
      <c r="I37" s="53" t="s">
        <v>121</v>
      </c>
      <c r="K37" s="111">
        <f>'Fill in This Sheet'!B30</f>
        <v>0</v>
      </c>
      <c r="O37" s="53" t="s">
        <v>108</v>
      </c>
      <c r="P37" t="e">
        <f>'Federal Form-PRINT THIS'!O39</f>
        <v>#N/A</v>
      </c>
    </row>
    <row r="38" spans="1:16" x14ac:dyDescent="0.2">
      <c r="A38" s="167" t="s">
        <v>278</v>
      </c>
      <c r="B38" s="168">
        <v>37</v>
      </c>
      <c r="C38" s="169">
        <v>132</v>
      </c>
      <c r="D38" s="169">
        <v>69</v>
      </c>
      <c r="I38" s="53" t="s">
        <v>122</v>
      </c>
      <c r="K38">
        <f>'Fill in This Sheet'!B32</f>
        <v>0</v>
      </c>
      <c r="O38" s="53" t="s">
        <v>109</v>
      </c>
      <c r="P38" t="e">
        <f>'Federal Form-PRINT THIS'!O41</f>
        <v>#N/A</v>
      </c>
    </row>
    <row r="39" spans="1:16" x14ac:dyDescent="0.2">
      <c r="A39" t="s">
        <v>279</v>
      </c>
      <c r="B39" s="168">
        <v>38</v>
      </c>
      <c r="C39" s="169">
        <v>118</v>
      </c>
      <c r="D39" s="169">
        <v>69</v>
      </c>
      <c r="I39" s="53" t="s">
        <v>123</v>
      </c>
      <c r="K39">
        <f>'Fill in This Sheet'!B34</f>
        <v>0</v>
      </c>
      <c r="P39" t="e">
        <f>SUM(P36:P38)</f>
        <v>#N/A</v>
      </c>
    </row>
    <row r="40" spans="1:16" x14ac:dyDescent="0.2">
      <c r="A40" s="167" t="s">
        <v>280</v>
      </c>
      <c r="B40" s="168">
        <v>39</v>
      </c>
      <c r="C40" s="169">
        <v>132</v>
      </c>
      <c r="D40" s="169">
        <v>69</v>
      </c>
      <c r="M40" s="112" t="s">
        <v>124</v>
      </c>
      <c r="N40" s="112" t="s">
        <v>125</v>
      </c>
      <c r="O40" s="112" t="s">
        <v>126</v>
      </c>
    </row>
    <row r="41" spans="1:16" x14ac:dyDescent="0.2">
      <c r="A41" s="167" t="s">
        <v>281</v>
      </c>
      <c r="B41" s="168">
        <v>40</v>
      </c>
      <c r="C41" s="169">
        <v>110</v>
      </c>
      <c r="D41" s="169">
        <v>63</v>
      </c>
      <c r="I41" s="53" t="s">
        <v>127</v>
      </c>
      <c r="J41" s="54" t="str">
        <f>IF(K38&lt;0.25,"B,L,D",IF(K38&gt;0.24, IF(K38&lt;0.5,"L,D",IF(K38&gt;0.49,IF(K38&lt;0.75,"D","NONE")))))</f>
        <v>B,L,D</v>
      </c>
      <c r="K41" s="113" t="e">
        <f>IF(J41="B", $P$36,IF(J41="B,L",$P$36+$P$37,IF(J41="B,L,D",$P$36+$P$37+$P$38,IF(J41="L",$P$37,IF(J41="L,D",$P$37+$P$38,IF(J41="D",$P$38,0))))))</f>
        <v>#N/A</v>
      </c>
      <c r="M41" s="54" t="str">
        <f>IF($J41="B,L,D","B",IF($J41="L,D","N/A",IF($J41="D","N/A",IF($J41="B,L","B",IF($J41="B,D","B",IF($J41="L","N/A",IF($J41="B","N/A","ERROR")))))))</f>
        <v>B</v>
      </c>
      <c r="N41" s="54" t="str">
        <f>IF($J41="B,L,D","L",IF($J41="L,D","L",IF($J41="D","N/A",IF($J41="B,L","L",IF($J41="B,D","N/A",IF($J41="L","L",IF($J41="B","N/A","ERROR")))))))</f>
        <v>L</v>
      </c>
      <c r="O41" s="54" t="str">
        <f>IF($J41="B,L,D","D",IF($J41="L,D","D",IF($J41="D","D",IF($J41="B,L","N/A",IF($J41="B,D","D",IF($J41="L","N/A",IF($J41="B","N/A","ERROR")))))))</f>
        <v>D</v>
      </c>
    </row>
    <row r="42" spans="1:16" x14ac:dyDescent="0.2">
      <c r="A42" s="167" t="s">
        <v>282</v>
      </c>
      <c r="B42" s="168">
        <v>41</v>
      </c>
      <c r="C42" s="169">
        <v>132</v>
      </c>
      <c r="D42" s="169">
        <v>69</v>
      </c>
      <c r="I42" s="53" t="s">
        <v>128</v>
      </c>
      <c r="J42" s="54" t="b">
        <f>IF($M$36&gt;2,"B,L,D",IF(M$36=2,IF(K$39&gt;0.75,"B,L,D",IF(K$39=0.75,"B,L",IF(K$39&lt;0.74,IF(K$39&gt;0.5,"B,L",IF(K$39&lt;0.5,IF(K$39&gt;0.24,"B",IF(K$39&lt;0.25,"NONE","ERROR")))))))))</f>
        <v>0</v>
      </c>
      <c r="K42" s="113">
        <f t="shared" ref="K42:K50" si="0">IF(J42="B", $P$36,IF(J42="B,L",$P$36+$P$37,IF(J42="B,L,D",$P$36+$P$37+$P$38,IF(J42="L",$P$37,IF(J42="L,D",$P$37+$P$38,IF(J42="D",$P$38,0))))))</f>
        <v>0</v>
      </c>
      <c r="M42" s="54" t="str">
        <f t="shared" ref="M42" si="1">IF($J42="B,L,D","B",IF($J42="L,D","N/A",IF($J42="D","N/A",IF($J42="B,L","B",IF($J42="B,D","B",IF($J42="L","N/A",IF($J42="B","N/A","ERROR")))))))</f>
        <v>ERROR</v>
      </c>
      <c r="N42" s="54" t="str">
        <f t="shared" ref="N42:N50" si="2">IF($J42="B,L,D","L",IF($J42="L,D","L",IF($J42="D","N/A",IF($J42="B,L","L",IF($J42="B,D","N/A",IF($J42="L","L",IF($J42="B","N/A","ERROR")))))))</f>
        <v>ERROR</v>
      </c>
      <c r="O42" s="54" t="str">
        <f t="shared" ref="O42:O50" si="3">IF($J42="B,L,D","D",IF($J42="L,D","D",IF($J42="D","D",IF($J42="B,L","N/A",IF($J42="B,D","D",IF($J42="L","N/A",IF($J42="B","N/A","ERROR")))))))</f>
        <v>ERROR</v>
      </c>
    </row>
    <row r="43" spans="1:16" x14ac:dyDescent="0.2">
      <c r="A43" s="167" t="s">
        <v>283</v>
      </c>
      <c r="B43" s="168">
        <v>42</v>
      </c>
      <c r="C43" s="169">
        <v>118</v>
      </c>
      <c r="D43" s="169">
        <v>69</v>
      </c>
      <c r="I43" s="53" t="s">
        <v>129</v>
      </c>
      <c r="J43" s="54" t="b">
        <f>IF($M$36&gt;3,"B,L,D",IF(M$36=3,IF($K$39=0,"B,L,D",IF($K$39=0.75,"B,L",IF($K$39=0.5,"B",IF($K$39=0.25,"NONE",IF(K$39&gt;0.75,"B,L,D",IF(K$39&lt;0.74,IF(K$39&gt;0.49,"B,L",IF(K$39&lt;0.5,IF(K$39&gt;0.24,"B",IF(K$39&lt;0.25,"NONE","ERROR"))))))))))))</f>
        <v>0</v>
      </c>
      <c r="K43" s="113">
        <f t="shared" si="0"/>
        <v>0</v>
      </c>
      <c r="M43" s="54" t="str">
        <f t="shared" ref="M43:M50" si="4">IF($J43="B,L,D","B",IF($J43="L,D","N/A",IF($J43="D","N/A",IF($J43="B,L","B",IF($J43="B,D","B",IF($J43="L","N/A",IF($J43="B","B","ERROR")))))))</f>
        <v>ERROR</v>
      </c>
      <c r="N43" s="54" t="str">
        <f t="shared" si="2"/>
        <v>ERROR</v>
      </c>
      <c r="O43" s="54" t="str">
        <f t="shared" si="3"/>
        <v>ERROR</v>
      </c>
    </row>
    <row r="44" spans="1:16" x14ac:dyDescent="0.2">
      <c r="A44" s="167" t="s">
        <v>284</v>
      </c>
      <c r="B44" s="168">
        <v>43</v>
      </c>
      <c r="C44" s="169">
        <v>132</v>
      </c>
      <c r="D44" s="169">
        <v>69</v>
      </c>
      <c r="I44" s="53" t="s">
        <v>130</v>
      </c>
      <c r="J44" s="54" t="b">
        <f>IF($M$36&gt;4,"B,L,D",IF(M$36=4,IF($K$39=0,"B,L,D",IF($K$39=0.75,"B,L",IF($K$39=0.5,"B",IF($K$39=0.25,"NONE",IF(K$39&gt;0.75,"B,L,D",IF(K$39&lt;0.74,IF(K$39&gt;0.49,"B,L",IF(K$39&lt;0.5,IF(K$39&gt;0.24,"B",IF(K$39&lt;0.25,"NONE","ERROR"))))))))))))</f>
        <v>0</v>
      </c>
      <c r="K44" s="113">
        <f t="shared" si="0"/>
        <v>0</v>
      </c>
      <c r="M44" s="54" t="str">
        <f t="shared" si="4"/>
        <v>ERROR</v>
      </c>
      <c r="N44" s="54" t="str">
        <f t="shared" si="2"/>
        <v>ERROR</v>
      </c>
      <c r="O44" s="54" t="str">
        <f t="shared" si="3"/>
        <v>ERROR</v>
      </c>
    </row>
    <row r="45" spans="1:16" x14ac:dyDescent="0.2">
      <c r="A45" s="167" t="s">
        <v>248</v>
      </c>
      <c r="B45" s="168">
        <v>44</v>
      </c>
      <c r="C45" s="169">
        <v>128</v>
      </c>
      <c r="D45" s="169">
        <v>75</v>
      </c>
      <c r="I45" s="53" t="s">
        <v>131</v>
      </c>
      <c r="J45" s="54" t="b">
        <f>IF($M$36&gt;5,"B,L,D",IF(M$36=5,IF($K$39=0,"B,L,D",IF($K$39=0.75,"B,L",IF($K$39=0.5,"B",IF($K$39=0.25,"NONE",IF(K$39&gt;0.75,"B,L,D",IF(K$39&lt;0.74,IF(K$39&gt;0.49,"B,L",IF(K$39&lt;0.5,IF(K$39&gt;0.24,"B",IF(K$39&lt;0.25,"NONE","ERROR"))))))))))))</f>
        <v>0</v>
      </c>
      <c r="K45" s="113">
        <f t="shared" si="0"/>
        <v>0</v>
      </c>
      <c r="M45" s="54" t="str">
        <f t="shared" si="4"/>
        <v>ERROR</v>
      </c>
      <c r="N45" s="54" t="str">
        <f t="shared" si="2"/>
        <v>ERROR</v>
      </c>
      <c r="O45" s="54" t="str">
        <f t="shared" si="3"/>
        <v>ERROR</v>
      </c>
    </row>
    <row r="46" spans="1:16" x14ac:dyDescent="0.2">
      <c r="A46" s="167" t="s">
        <v>166</v>
      </c>
      <c r="B46" s="168">
        <v>45</v>
      </c>
      <c r="C46" s="169">
        <v>121</v>
      </c>
      <c r="D46" s="169">
        <v>69</v>
      </c>
      <c r="I46" s="53" t="s">
        <v>132</v>
      </c>
      <c r="J46" s="54" t="b">
        <f>IF($M$36&gt;6,"B,L,D",IF(M$36=6,IF($K$39=0,"B,L,D",IF($K$39=0.75,"B,L",IF($K$39=0.5,"B",IF($K$39=0.25,"NONE",IF(K$39&gt;0.75,"B,L,D",IF(K$39&lt;0.74,IF(K$39&gt;0.49,"B,L",IF(K$39&lt;0.5,IF(K$39&gt;0.24,"B",IF(K$39&lt;0.25,"NONE","ERROR"))))))))))))</f>
        <v>0</v>
      </c>
      <c r="K46" s="113">
        <f t="shared" si="0"/>
        <v>0</v>
      </c>
      <c r="M46" s="54" t="str">
        <f t="shared" si="4"/>
        <v>ERROR</v>
      </c>
      <c r="N46" s="54" t="str">
        <f t="shared" si="2"/>
        <v>ERROR</v>
      </c>
      <c r="O46" s="54" t="str">
        <f t="shared" si="3"/>
        <v>ERROR</v>
      </c>
    </row>
    <row r="47" spans="1:16" x14ac:dyDescent="0.2">
      <c r="A47" s="167" t="s">
        <v>73</v>
      </c>
      <c r="B47" s="168">
        <v>46</v>
      </c>
      <c r="C47" s="169">
        <v>123</v>
      </c>
      <c r="D47" s="169">
        <v>75</v>
      </c>
      <c r="I47" s="53" t="s">
        <v>133</v>
      </c>
      <c r="J47" s="54" t="b">
        <f>IF($M$36&gt;7,"B,L,D",IF(M$36=7,IF($K$39=0,"B,L,D",IF($K$39=0.75,"B,L",IF($K$39=0.5,"B",IF($K$39=0.25,"NONE",IF(K$39&gt;0.75,"B,L,D",IF(K$39&lt;0.74,IF(K$39&gt;0.49,"B,L",IF(K$39&lt;0.5,IF(K$39&gt;0.24,"B",IF(K$39&lt;0.25,"NONE","ERROR"))))))))))))</f>
        <v>0</v>
      </c>
      <c r="K47" s="113">
        <f t="shared" si="0"/>
        <v>0</v>
      </c>
      <c r="M47" s="54" t="str">
        <f t="shared" si="4"/>
        <v>ERROR</v>
      </c>
      <c r="N47" s="54" t="str">
        <f t="shared" si="2"/>
        <v>ERROR</v>
      </c>
      <c r="O47" s="54" t="str">
        <f t="shared" si="3"/>
        <v>ERROR</v>
      </c>
    </row>
    <row r="48" spans="1:16" x14ac:dyDescent="0.2">
      <c r="A48" s="167" t="s">
        <v>167</v>
      </c>
      <c r="B48" s="168">
        <v>47</v>
      </c>
      <c r="C48" s="169">
        <v>121</v>
      </c>
      <c r="D48" s="169">
        <v>69</v>
      </c>
      <c r="I48" s="53" t="s">
        <v>134</v>
      </c>
      <c r="J48" s="54" t="b">
        <f>IF($M$36&gt;8,"B,L,D",IF(M$36=8,IF($K$39=0,"B,L,D",IF($K$39=0.75,"B,L",IF($K$39=0.5,"B",IF($K$39=0.25,"NONE",IF(K$39&gt;0.75,"B,L,D",IF(K$39&lt;0.74,IF(K$39&gt;0.49,"B,L",IF(K$39&lt;0.5,IF(K$39&gt;0.24,"B",IF(K$39&lt;0.25,"NONE","ERROR"))))))))))))</f>
        <v>0</v>
      </c>
      <c r="K48" s="113">
        <f t="shared" si="0"/>
        <v>0</v>
      </c>
      <c r="M48" s="54" t="str">
        <f t="shared" si="4"/>
        <v>ERROR</v>
      </c>
      <c r="N48" s="54" t="str">
        <f t="shared" si="2"/>
        <v>ERROR</v>
      </c>
      <c r="O48" s="54" t="str">
        <f t="shared" si="3"/>
        <v>ERROR</v>
      </c>
    </row>
    <row r="49" spans="1:15" x14ac:dyDescent="0.2">
      <c r="A49" s="167" t="s">
        <v>285</v>
      </c>
      <c r="B49" s="168">
        <v>48</v>
      </c>
      <c r="C49" s="169">
        <v>137</v>
      </c>
      <c r="D49" s="169">
        <v>69</v>
      </c>
      <c r="I49" s="53" t="s">
        <v>135</v>
      </c>
      <c r="J49" s="54" t="b">
        <f>IF($M$36&gt;9,"B,L,D",IF(M$36=9,IF($K$39=0,"B,L,D",IF($K$39=0.75,"B,L",IF($K$39=0.5,"B",IF($K$39=0.25,"NONE",IF(K$39&gt;0.75,"B,L,D",IF(K$39&lt;0.74,IF(K$39&gt;0.49,"B,L",IF(K$39&lt;0.5,IF(K$39&gt;0.24,"B",IF(K$39&lt;0.25,"NONE","ERROR"))))))))))))</f>
        <v>0</v>
      </c>
      <c r="K49" s="113">
        <f t="shared" si="0"/>
        <v>0</v>
      </c>
      <c r="M49" s="54" t="str">
        <f t="shared" si="4"/>
        <v>ERROR</v>
      </c>
      <c r="N49" s="54" t="str">
        <f t="shared" si="2"/>
        <v>ERROR</v>
      </c>
      <c r="O49" s="54" t="str">
        <f t="shared" si="3"/>
        <v>ERROR</v>
      </c>
    </row>
    <row r="50" spans="1:15" x14ac:dyDescent="0.2">
      <c r="A50" s="167" t="s">
        <v>286</v>
      </c>
      <c r="B50" s="168">
        <v>49</v>
      </c>
      <c r="C50" s="169">
        <v>161</v>
      </c>
      <c r="D50" s="169">
        <v>69</v>
      </c>
      <c r="I50" s="53" t="s">
        <v>136</v>
      </c>
      <c r="J50" s="54" t="b">
        <f>IF($M$36&gt;10,"B,L,D",IF(M$36=10,IF($K$39=0,"B,L,D",IF($K$39=0.75,"B,L",IF($K$39=0.5,"B",IF($K$39=0.25,"NONE",IF(K$39&gt;0.75,"B,L,D",IF(K$39&lt;0.74,IF(K$39&gt;0.49,"B,L",IF(K$39&lt;0.5,IF(K$39&gt;0.24,"B",IF(K$39&lt;0.25,"NONE","ERROR"))))))))))))</f>
        <v>0</v>
      </c>
      <c r="K50" s="113">
        <f t="shared" si="0"/>
        <v>0</v>
      </c>
      <c r="M50" s="54" t="str">
        <f t="shared" si="4"/>
        <v>ERROR</v>
      </c>
      <c r="N50" s="54" t="str">
        <f t="shared" si="2"/>
        <v>ERROR</v>
      </c>
      <c r="O50" s="54" t="str">
        <f t="shared" si="3"/>
        <v>ERROR</v>
      </c>
    </row>
    <row r="51" spans="1:15" x14ac:dyDescent="0.2">
      <c r="A51" s="167" t="s">
        <v>287</v>
      </c>
      <c r="B51" s="168">
        <v>50</v>
      </c>
      <c r="C51" s="169">
        <v>137</v>
      </c>
      <c r="D51" s="169">
        <v>69</v>
      </c>
      <c r="I51" s="53" t="s">
        <v>137</v>
      </c>
      <c r="K51" s="113" t="e">
        <f>SUM(K41:K50)</f>
        <v>#N/A</v>
      </c>
      <c r="M51" s="54">
        <f>COUNTIF(M41:M50,"B")</f>
        <v>1</v>
      </c>
      <c r="N51" s="54">
        <f>COUNTIF(N41:N50,"L")</f>
        <v>1</v>
      </c>
      <c r="O51" s="54">
        <f>COUNTIF(O41:O50,"D")</f>
        <v>1</v>
      </c>
    </row>
    <row r="52" spans="1:15" x14ac:dyDescent="0.2">
      <c r="A52" s="167" t="s">
        <v>288</v>
      </c>
      <c r="B52" s="168">
        <v>51</v>
      </c>
      <c r="C52" s="169">
        <v>118</v>
      </c>
      <c r="D52" s="169">
        <v>69</v>
      </c>
      <c r="I52" s="53" t="s">
        <v>138</v>
      </c>
      <c r="K52" s="131" t="e">
        <f>((('Federal Form-PRINT THIS'!P43*'Federal Form-PRINT THIS'!O37)+('Federal Form-PRINT THIS'!P45*'Federal Form-PRINT THIS'!O39)+('Federal Form-PRINT THIS'!P47*'Federal Form-PRINT THIS'!O41))*-1)</f>
        <v>#N/A</v>
      </c>
    </row>
    <row r="53" spans="1:15" x14ac:dyDescent="0.2">
      <c r="A53" s="167" t="s">
        <v>289</v>
      </c>
      <c r="B53" s="168">
        <v>52</v>
      </c>
      <c r="C53" s="169">
        <v>140</v>
      </c>
      <c r="D53" s="169">
        <v>69</v>
      </c>
      <c r="K53" s="113" t="e">
        <f>SUM(K51:K52)</f>
        <v>#N/A</v>
      </c>
    </row>
    <row r="54" spans="1:15" x14ac:dyDescent="0.2">
      <c r="A54" s="167" t="s">
        <v>290</v>
      </c>
      <c r="B54" s="168">
        <v>53</v>
      </c>
      <c r="C54" s="169">
        <v>118</v>
      </c>
      <c r="D54" s="169">
        <v>69</v>
      </c>
    </row>
    <row r="55" spans="1:15" x14ac:dyDescent="0.2">
      <c r="A55" s="167" t="s">
        <v>168</v>
      </c>
      <c r="B55" s="168">
        <v>54</v>
      </c>
      <c r="C55" s="169">
        <v>181</v>
      </c>
      <c r="D55" s="169">
        <v>75</v>
      </c>
    </row>
    <row r="56" spans="1:15" x14ac:dyDescent="0.2">
      <c r="A56" s="167" t="s">
        <v>291</v>
      </c>
      <c r="B56" s="168">
        <v>55</v>
      </c>
      <c r="C56" s="169">
        <v>173</v>
      </c>
      <c r="D56" s="169">
        <v>75</v>
      </c>
      <c r="H56">
        <v>1</v>
      </c>
      <c r="I56" s="53" t="s">
        <v>107</v>
      </c>
    </row>
    <row r="57" spans="1:15" x14ac:dyDescent="0.2">
      <c r="A57" s="167" t="s">
        <v>292</v>
      </c>
      <c r="B57" s="168">
        <v>56</v>
      </c>
      <c r="C57" s="169">
        <v>187</v>
      </c>
      <c r="D57" s="169">
        <v>75</v>
      </c>
      <c r="H57">
        <v>2</v>
      </c>
      <c r="I57" s="53" t="s">
        <v>108</v>
      </c>
    </row>
    <row r="58" spans="1:15" x14ac:dyDescent="0.2">
      <c r="A58" s="167" t="s">
        <v>293</v>
      </c>
      <c r="B58" s="168">
        <v>57</v>
      </c>
      <c r="C58" s="169">
        <v>173</v>
      </c>
      <c r="D58" s="169">
        <v>75</v>
      </c>
      <c r="H58">
        <v>3</v>
      </c>
      <c r="I58" s="53" t="s">
        <v>109</v>
      </c>
    </row>
    <row r="59" spans="1:15" x14ac:dyDescent="0.2">
      <c r="A59" s="167" t="s">
        <v>294</v>
      </c>
      <c r="B59" s="168">
        <v>58</v>
      </c>
      <c r="C59" s="169">
        <v>110</v>
      </c>
      <c r="D59" s="169">
        <v>63</v>
      </c>
    </row>
    <row r="60" spans="1:15" x14ac:dyDescent="0.2">
      <c r="A60" s="167" t="s">
        <v>249</v>
      </c>
      <c r="B60" s="168">
        <v>59</v>
      </c>
      <c r="C60" s="169">
        <v>110</v>
      </c>
      <c r="D60" s="169">
        <v>63</v>
      </c>
    </row>
    <row r="61" spans="1:15" x14ac:dyDescent="0.2">
      <c r="A61" s="167" t="s">
        <v>250</v>
      </c>
      <c r="B61" s="168">
        <v>60</v>
      </c>
      <c r="C61" s="169">
        <v>110</v>
      </c>
      <c r="D61" s="169">
        <v>63</v>
      </c>
    </row>
  </sheetData>
  <sheetProtection algorithmName="SHA-512" hashValue="1809ROJ44J99iZxsuXBqRGptsur6R6MhIoLjvK1o+coNl1RvJCq4ExeK8qUPmrwdW/eyhw+MTyuoD2fWXYyiZQ==" saltValue="fGtlyojxC3WKa1tC7FJ3aQ==" spinCount="100000" sheet="1" selectLockedCells="1" selectUnlockedCells="1"/>
  <sortState xmlns:xlrd2="http://schemas.microsoft.com/office/spreadsheetml/2017/richdata2" ref="A2:C43">
    <sortCondition ref="A2:A43"/>
  </sortState>
  <printOptions headings="1" gridLines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c79d0cd-e4d6-4232-83af-ea6ce72ee74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511C4EE200894A8CAAE01EC6F43F6F" ma:contentTypeVersion="18" ma:contentTypeDescription="Create a new document." ma:contentTypeScope="" ma:versionID="a012c079f75f6ac51ef032e22fca52d2">
  <xsd:schema xmlns:xsd="http://www.w3.org/2001/XMLSchema" xmlns:xs="http://www.w3.org/2001/XMLSchema" xmlns:p="http://schemas.microsoft.com/office/2006/metadata/properties" xmlns:ns3="fc79d0cd-e4d6-4232-83af-ea6ce72ee74a" xmlns:ns4="b06b3b5a-c985-4dbb-bab4-a6d91dabef2d" targetNamespace="http://schemas.microsoft.com/office/2006/metadata/properties" ma:root="true" ma:fieldsID="e6004f685b71c612b7012d63f50ac17a" ns3:_="" ns4:_="">
    <xsd:import namespace="fc79d0cd-e4d6-4232-83af-ea6ce72ee74a"/>
    <xsd:import namespace="b06b3b5a-c985-4dbb-bab4-a6d91dabef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9d0cd-e4d6-4232-83af-ea6ce72ee7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b3b5a-c985-4dbb-bab4-a6d91dabef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48A3AB-F2D3-4D0F-BCE2-9BC5FBD805B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fc79d0cd-e4d6-4232-83af-ea6ce72ee74a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b06b3b5a-c985-4dbb-bab4-a6d91dabef2d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63A345-5BD7-46EA-AEBF-9CFD8683FD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79d0cd-e4d6-4232-83af-ea6ce72ee74a"/>
    <ds:schemaRef ds:uri="b06b3b5a-c985-4dbb-bab4-a6d91dabe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1D1A02-49B1-480C-AE31-016D556431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Federal Form-PRINT THIS</vt:lpstr>
      <vt:lpstr>Fill in This Sheet</vt:lpstr>
      <vt:lpstr>Validation</vt:lpstr>
      <vt:lpstr>Choices</vt:lpstr>
      <vt:lpstr>'Federal Form-PRINT THIS'!Print_Area</vt:lpstr>
      <vt:lpstr>'Fill in This Sheet'!Print_Area</vt:lpstr>
      <vt:lpstr>Validation!Print_Area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Simpson, Carrie</dc:creator>
  <cp:lastModifiedBy>Carroll Simpson, Carrie A</cp:lastModifiedBy>
  <cp:lastPrinted>2024-09-05T14:33:02Z</cp:lastPrinted>
  <dcterms:created xsi:type="dcterms:W3CDTF">2005-01-14T17:45:25Z</dcterms:created>
  <dcterms:modified xsi:type="dcterms:W3CDTF">2025-02-20T15:41:12Z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0x0101005F511C4EE200894A8CAAE01EC6F43F6F</vt:lpwstr>
  </property>
</Properties>
</file>